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red\Desktop\Personal\"/>
    </mc:Choice>
  </mc:AlternateContent>
  <bookViews>
    <workbookView xWindow="0" yWindow="0" windowWidth="22065" windowHeight="3405"/>
  </bookViews>
  <sheets>
    <sheet name="PERSONAL BUDGET" sheetId="1" r:id="rId1"/>
  </sheets>
  <definedNames>
    <definedName name="LastCol">COUNTA('PERSONAL BUDGET'!$3:$3)+1</definedName>
    <definedName name="PrintArea_SET">OFFSET('PERSONAL BUDGET'!$A$1,,,MATCH(REPT("z",255),'PERSONAL BUDGET'!$A:$A),LastCol)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1" i="1" l="1"/>
  <c r="E101" i="1" l="1"/>
  <c r="F101" i="1"/>
  <c r="G101" i="1"/>
  <c r="H101" i="1"/>
  <c r="I101" i="1"/>
  <c r="J101" i="1"/>
  <c r="K101" i="1"/>
  <c r="L101" i="1"/>
  <c r="M101" i="1"/>
  <c r="B101" i="1"/>
  <c r="C97" i="1"/>
  <c r="D97" i="1"/>
  <c r="E97" i="1"/>
  <c r="F97" i="1"/>
  <c r="G97" i="1"/>
  <c r="H97" i="1"/>
  <c r="I97" i="1"/>
  <c r="J97" i="1"/>
  <c r="K97" i="1"/>
  <c r="L97" i="1"/>
  <c r="M97" i="1"/>
  <c r="B97" i="1"/>
  <c r="C91" i="1"/>
  <c r="D91" i="1"/>
  <c r="E91" i="1"/>
  <c r="F91" i="1"/>
  <c r="G91" i="1"/>
  <c r="H91" i="1"/>
  <c r="I91" i="1"/>
  <c r="J91" i="1"/>
  <c r="K91" i="1"/>
  <c r="L91" i="1"/>
  <c r="M91" i="1"/>
  <c r="B91" i="1"/>
  <c r="C83" i="1"/>
  <c r="D83" i="1"/>
  <c r="E83" i="1"/>
  <c r="F83" i="1"/>
  <c r="G83" i="1"/>
  <c r="H83" i="1"/>
  <c r="I83" i="1"/>
  <c r="J83" i="1"/>
  <c r="K83" i="1"/>
  <c r="L83" i="1"/>
  <c r="M83" i="1"/>
  <c r="B83" i="1"/>
  <c r="C74" i="1"/>
  <c r="D74" i="1"/>
  <c r="E74" i="1"/>
  <c r="F74" i="1"/>
  <c r="G74" i="1"/>
  <c r="H74" i="1"/>
  <c r="I74" i="1"/>
  <c r="J74" i="1"/>
  <c r="K74" i="1"/>
  <c r="L74" i="1"/>
  <c r="M74" i="1"/>
  <c r="B74" i="1"/>
  <c r="C65" i="1"/>
  <c r="D65" i="1"/>
  <c r="E65" i="1"/>
  <c r="F65" i="1"/>
  <c r="G65" i="1"/>
  <c r="H65" i="1"/>
  <c r="I65" i="1"/>
  <c r="J65" i="1"/>
  <c r="K65" i="1"/>
  <c r="L65" i="1"/>
  <c r="M65" i="1"/>
  <c r="B65" i="1"/>
  <c r="C56" i="1"/>
  <c r="D56" i="1"/>
  <c r="E56" i="1"/>
  <c r="F56" i="1"/>
  <c r="G56" i="1"/>
  <c r="H56" i="1"/>
  <c r="I56" i="1"/>
  <c r="J56" i="1"/>
  <c r="K56" i="1"/>
  <c r="L56" i="1"/>
  <c r="M56" i="1"/>
  <c r="B56" i="1"/>
  <c r="C45" i="1"/>
  <c r="D45" i="1"/>
  <c r="E45" i="1"/>
  <c r="F45" i="1"/>
  <c r="G45" i="1"/>
  <c r="H45" i="1"/>
  <c r="I45" i="1"/>
  <c r="J45" i="1"/>
  <c r="K45" i="1"/>
  <c r="L45" i="1"/>
  <c r="M45" i="1"/>
  <c r="B45" i="1"/>
  <c r="C38" i="1"/>
  <c r="D38" i="1"/>
  <c r="E38" i="1"/>
  <c r="F38" i="1"/>
  <c r="G38" i="1"/>
  <c r="H38" i="1"/>
  <c r="I38" i="1"/>
  <c r="J38" i="1"/>
  <c r="K38" i="1"/>
  <c r="L38" i="1"/>
  <c r="M38" i="1"/>
  <c r="B38" i="1"/>
  <c r="C29" i="1"/>
  <c r="D29" i="1"/>
  <c r="E29" i="1"/>
  <c r="F29" i="1"/>
  <c r="G29" i="1"/>
  <c r="H29" i="1"/>
  <c r="I29" i="1"/>
  <c r="J29" i="1"/>
  <c r="K29" i="1"/>
  <c r="L29" i="1"/>
  <c r="M29" i="1"/>
  <c r="B29" i="1"/>
  <c r="C22" i="1"/>
  <c r="D22" i="1"/>
  <c r="E22" i="1"/>
  <c r="F22" i="1"/>
  <c r="G22" i="1"/>
  <c r="H22" i="1"/>
  <c r="I22" i="1"/>
  <c r="J22" i="1"/>
  <c r="K22" i="1"/>
  <c r="L22" i="1"/>
  <c r="M22" i="1"/>
  <c r="B22" i="1"/>
  <c r="N45" i="1" l="1"/>
  <c r="N97" i="1"/>
  <c r="N91" i="1"/>
  <c r="N83" i="1"/>
  <c r="N74" i="1"/>
  <c r="N65" i="1"/>
  <c r="N56" i="1"/>
  <c r="J104" i="1"/>
  <c r="N38" i="1"/>
  <c r="N29" i="1"/>
  <c r="N22" i="1"/>
  <c r="I104" i="1"/>
  <c r="H104" i="1"/>
  <c r="G104" i="1"/>
  <c r="B104" i="1"/>
  <c r="F104" i="1"/>
  <c r="M104" i="1"/>
  <c r="L104" i="1"/>
  <c r="K104" i="1"/>
  <c r="C104" i="1"/>
  <c r="E104" i="1"/>
  <c r="D104" i="1"/>
  <c r="N101" i="1"/>
  <c r="M9" i="1"/>
  <c r="E9" i="1"/>
  <c r="E105" i="1" s="1"/>
  <c r="J9" i="1"/>
  <c r="L9" i="1"/>
  <c r="D9" i="1"/>
  <c r="D105" i="1" s="1"/>
  <c r="C9" i="1"/>
  <c r="G9" i="1"/>
  <c r="F9" i="1"/>
  <c r="B9" i="1"/>
  <c r="K9" i="1"/>
  <c r="I9" i="1"/>
  <c r="H9" i="1"/>
  <c r="B105" i="1" l="1"/>
  <c r="J105" i="1"/>
  <c r="H105" i="1"/>
  <c r="G105" i="1"/>
  <c r="L105" i="1"/>
  <c r="F105" i="1"/>
  <c r="N104" i="1"/>
  <c r="I105" i="1"/>
  <c r="K105" i="1"/>
  <c r="M105" i="1"/>
  <c r="C105" i="1"/>
  <c r="N9" i="1"/>
  <c r="N105" i="1" l="1"/>
</calcChain>
</file>

<file path=xl/sharedStrings.xml><?xml version="1.0" encoding="utf-8"?>
<sst xmlns="http://schemas.openxmlformats.org/spreadsheetml/2006/main" count="134" uniqueCount="93">
  <si>
    <t>Interest/dividends</t>
  </si>
  <si>
    <t>Miscellaneous</t>
  </si>
  <si>
    <t xml:space="preserve">Groceries </t>
  </si>
  <si>
    <t>Child care</t>
  </si>
  <si>
    <t>Dining out</t>
  </si>
  <si>
    <t>Housecleaning service</t>
  </si>
  <si>
    <t>Gas/fuel</t>
  </si>
  <si>
    <t>Insurance</t>
  </si>
  <si>
    <t>Repairs</t>
  </si>
  <si>
    <t>Car wash/detailing services</t>
  </si>
  <si>
    <t>Parking</t>
  </si>
  <si>
    <t>Cable TV</t>
  </si>
  <si>
    <t>Video/DVD rentals</t>
  </si>
  <si>
    <t>Movies/plays</t>
  </si>
  <si>
    <t>Concerts/clubs</t>
  </si>
  <si>
    <t>Health club dues</t>
  </si>
  <si>
    <t>Prescriptions</t>
  </si>
  <si>
    <t>Over-the-counter drugs</t>
  </si>
  <si>
    <t>Co-payments/out-of-pocket</t>
  </si>
  <si>
    <t>Veterinarians/pet medicines</t>
  </si>
  <si>
    <t>Life insurance</t>
  </si>
  <si>
    <t>Plane fare</t>
  </si>
  <si>
    <t>Accommodations</t>
  </si>
  <si>
    <t>Food</t>
  </si>
  <si>
    <t>Souvenirs</t>
  </si>
  <si>
    <t>Pet boarding</t>
  </si>
  <si>
    <t>Rental car</t>
  </si>
  <si>
    <t>Gym fees</t>
  </si>
  <si>
    <t>Sports equipment</t>
  </si>
  <si>
    <t>Team dues</t>
  </si>
  <si>
    <t>Toys/child gear</t>
  </si>
  <si>
    <t>Magazines</t>
  </si>
  <si>
    <t>Newspapers</t>
  </si>
  <si>
    <t>Internet connection</t>
  </si>
  <si>
    <t>Charity</t>
  </si>
  <si>
    <t>Clothing</t>
  </si>
  <si>
    <t>Gifts</t>
  </si>
  <si>
    <t>Salon/barber</t>
  </si>
  <si>
    <t>Books</t>
  </si>
  <si>
    <t>Music (CDs, etc.)</t>
  </si>
  <si>
    <t>Long-term savings</t>
  </si>
  <si>
    <t>Retirement (401k, Roth IRA)</t>
  </si>
  <si>
    <t>Credit card payments</t>
  </si>
  <si>
    <t>Total expenses</t>
  </si>
  <si>
    <t>Cash short/extra</t>
  </si>
  <si>
    <t>Total</t>
  </si>
  <si>
    <t>INCOME</t>
  </si>
  <si>
    <t>EXPENSES</t>
  </si>
  <si>
    <t>HOME</t>
  </si>
  <si>
    <t>TRANSPORTATION</t>
  </si>
  <si>
    <t>DAILY LIVING</t>
  </si>
  <si>
    <t>ENTERTAINMENT</t>
  </si>
  <si>
    <t>HEALTH</t>
  </si>
  <si>
    <t>VACATIONS</t>
  </si>
  <si>
    <t>RECREATION</t>
  </si>
  <si>
    <t>DUES/SUBSCRIPTION</t>
  </si>
  <si>
    <t>PERSONAL</t>
  </si>
  <si>
    <t>FINANCIAL OBLIGATIONS</t>
  </si>
  <si>
    <t>MISC PAYMENTS</t>
  </si>
  <si>
    <t>TOTALS</t>
  </si>
  <si>
    <t>PERSONAL BUDGET</t>
  </si>
  <si>
    <t>JAN</t>
  </si>
  <si>
    <t>FEB</t>
  </si>
  <si>
    <t>MAY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</si>
  <si>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</si>
  <si>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</si>
  <si>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</si>
  <si>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</si>
  <si>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</si>
  <si>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</si>
  <si>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</si>
  <si>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</si>
  <si>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</si>
  <si>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YEAR</t>
  </si>
  <si>
    <t>REVENUE</t>
  </si>
  <si>
    <t>Mortgage</t>
  </si>
  <si>
    <t xml:space="preserve"> </t>
  </si>
  <si>
    <t>Water</t>
  </si>
  <si>
    <t>Electric</t>
  </si>
  <si>
    <t>Gas</t>
  </si>
  <si>
    <t>Dental</t>
  </si>
  <si>
    <t>Phone service</t>
  </si>
  <si>
    <t>Materials/supplies</t>
  </si>
  <si>
    <t>MilPay</t>
  </si>
  <si>
    <t>$0.00</t>
  </si>
  <si>
    <t>Rent</t>
  </si>
  <si>
    <t>Tolls</t>
  </si>
  <si>
    <t>Garbage</t>
  </si>
  <si>
    <t>Religious organizations/Tithe</t>
  </si>
  <si>
    <t>Races</t>
  </si>
  <si>
    <t>Firearms</t>
  </si>
  <si>
    <t>Wages</t>
  </si>
  <si>
    <t>MISC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</si>
</sst>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0"/>
      <color theme="1" tint="0.14993743705557422"/>
      <name val="Tahoma"/>
      <family val="2"/>
      <scheme val="minor"/>
    </font>
    <font>
      <b/>
      <sz val="10"/>
      <color theme="1" tint="0.14990691854609822"/>
      <name val="Trebuchet MS"/>
      <family val="2"/>
      <scheme val="major"/>
    </font>
    <font>
      <sz val="11"/>
      <color theme="1" tint="0.14993743705557422"/>
      <name val="Trebuchet MS"/>
      <family val="2"/>
      <scheme val="major"/>
    </font>
    <font>
      <sz val="22"/>
      <color theme="1" tint="0.14993743705557422"/>
      <name val="Trebuchet MS"/>
      <family val="2"/>
      <scheme val="major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4" tint="0.80001220740379042"/>
        </stop>
      </gradientFill>
    </fill>
    <fill>
      <gradientFill degree="90">
        <stop position="0">
          <color theme="0"/>
        </stop>
        <stop position="1">
          <color theme="5" tint="0.80001220740379042"/>
        </stop>
      </gradientFill>
    </fill>
  </fills>
  <borders count="3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medium">
        <color theme="5" tint="-0.24994659260841701"/>
      </bottom>
      <diagonal/>
    </border>
  </borders>
  <cellStyleXfs count="5">
    <xf numFmtId="0" fontId="0" fillId="0" borderId="0">
      <alignment vertical="center"/>
    </xf>
    <xf numFmtId="0" fontId="3" fillId="0" borderId="0" applyNumberFormat="0" applyFill="0" applyProtection="0">
      <alignment vertical="center"/>
    </xf>
    <xf numFmtId="0" fontId="2" fillId="0" borderId="1" applyNumberFormat="0" applyFill="0" applyProtection="0">
      <alignment vertical="center"/>
    </xf>
    <xf numFmtId="0" fontId="1" fillId="2" borderId="0" applyNumberFormat="0" applyProtection="0">
      <alignment vertical="center"/>
    </xf>
    <xf numFmtId="0" fontId="1" fillId="3" borderId="0" applyNumberFormat="0" applyProtection="0">
      <alignment vertical="center"/>
    </xf>
  </cellStyleXfs>
  <cellXfs count="14">
    <xf numFmtId="0" fontId="0" fillId="0" borderId="0" xfId="0">
      <alignment vertical="center"/>
    </xf>
    <xf numFmtId="0" fontId="3" fillId="0" borderId="0" xfId="1">
      <alignment vertical="center"/>
    </xf>
    <xf numFmtId="0" fontId="2" fillId="0" borderId="1" xfId="2">
      <alignment vertical="center"/>
    </xf>
    <xf numFmtId="0" fontId="1" fillId="2" borderId="0" xfId="3">
      <alignment vertical="center"/>
    </xf>
    <xf numFmtId="0" fontId="2" fillId="0" borderId="2" xfId="2" applyBorder="1">
      <alignment vertical="center"/>
    </xf>
    <xf numFmtId="0" fontId="1" fillId="3" borderId="0" xfId="4">
      <alignment vertical="center"/>
    </xf>
    <xf numFmtId="0" fontId="0" fillId="0" borderId="0" xfId="0" applyAlignment="1">
      <alignment horizontal="right" vertical="center"/>
    </xf>
    <xf numFmtId="0" fontId="2" fillId="0" borderId="1" xfId="2" applyAlignment="1">
      <alignment horizontal="right" vertical="center"/>
    </xf>
    <xf numFmtId="0" fontId="1" fillId="2" borderId="0" xfId="3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2" fillId="0" borderId="2" xfId="2" applyBorder="1" applyAlignment="1">
      <alignment horizontal="right" vertical="center"/>
    </xf>
    <xf numFmtId="0" fontId="1" fillId="3" borderId="0" xfId="4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378">
    <dxf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font>
        <color rgb="FF9C0006"/>
      </font>
    </dxf>
    <dxf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 val="0"/>
        <i val="0"/>
        <color theme="6" tint="-0.499984740745262"/>
      </font>
      <fill>
        <patternFill patternType="solid">
          <fgColor theme="6" tint="0.79998168889431442"/>
          <bgColor theme="6" tint="0.79998168889431442"/>
        </patternFill>
      </fill>
    </dxf>
    <dxf>
      <font>
        <b val="0"/>
        <i val="0"/>
        <color theme="6" tint="-0.499984740745262"/>
      </font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 val="0"/>
        <i val="0"/>
        <color theme="6" tint="-0.499984740745262"/>
      </font>
      <border>
        <top style="thin">
          <color theme="6" tint="-0.24994659260841701"/>
        </top>
      </border>
    </dxf>
    <dxf>
      <font>
        <b val="0"/>
        <i val="0"/>
        <color theme="6" tint="-0.499984740745262"/>
      </font>
      <border>
        <bottom style="thin">
          <color theme="6" tint="-0.24994659260841701"/>
        </bottom>
      </border>
    </dxf>
    <dxf>
      <font>
        <b val="0"/>
        <i val="0"/>
        <color theme="6" tint="-0.499984740745262"/>
      </font>
      <border>
        <top style="thin">
          <color theme="6" tint="-0.24994659260841701"/>
        </top>
        <bottom style="thin">
          <color theme="6" tint="-0.24994659260841701"/>
        </bottom>
      </border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 val="0"/>
        <i val="0"/>
        <color theme="5" tint="-0.499984740745262"/>
      </font>
      <fill>
        <patternFill patternType="solid">
          <fgColor theme="5" tint="0.79998168889431442"/>
          <bgColor theme="5" tint="0.79998168889431442"/>
        </patternFill>
      </fill>
    </dxf>
    <dxf>
      <font>
        <b val="0"/>
        <i val="0"/>
        <color theme="5" tint="-0.499984740745262"/>
      </font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5" tint="-0.499984740745262"/>
      </font>
    </dxf>
    <dxf>
      <font>
        <b val="0"/>
        <i val="0"/>
        <color theme="5" tint="-0.499984740745262"/>
      </font>
      <border>
        <top style="thin">
          <color theme="5" tint="-0.24994659260841701"/>
        </top>
      </border>
    </dxf>
    <dxf>
      <font>
        <b val="0"/>
        <i val="0"/>
        <color theme="5" tint="-0.499984740745262"/>
      </font>
      <border>
        <bottom style="thin">
          <color theme="5" tint="-0.24994659260841701"/>
        </bottom>
      </border>
    </dxf>
    <dxf>
      <font>
        <b val="0"/>
        <i val="0"/>
        <color theme="5" tint="-0.499984740745262"/>
      </font>
      <border>
        <top style="thin">
          <color theme="5" tint="-0.24994659260841701"/>
        </top>
        <bottom style="thin">
          <color theme="5" tint="-0.24994659260841701"/>
        </bottom>
      </border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 val="0"/>
        <i val="0"/>
        <color theme="4" tint="-0.499984740745262"/>
      </font>
      <fill>
        <patternFill>
          <bgColor theme="4" tint="0.79998168889431442"/>
        </patternFill>
      </fill>
    </dxf>
    <dxf>
      <font>
        <b val="0"/>
        <i val="0"/>
        <color theme="4" tint="-0.499984740745262"/>
      </font>
      <fill>
        <patternFill patternType="solid">
          <fgColor theme="4" tint="0.79995117038483843"/>
          <bgColor theme="4" tint="0.79998168889431442"/>
        </patternFill>
      </fill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/>
        <i val="0"/>
        <color theme="4" tint="-0.499984740745262"/>
      </font>
    </dxf>
    <dxf>
      <font>
        <b val="0"/>
        <i val="0"/>
        <color theme="4" tint="-0.499984740745262"/>
      </font>
      <fill>
        <patternFill patternType="none">
          <bgColor auto="1"/>
        </patternFill>
      </fill>
      <border>
        <top style="thin">
          <color theme="4" tint="-0.24994659260841701"/>
        </top>
      </border>
    </dxf>
    <dxf>
      <border diagonalUp="0" diagonalDown="0">
        <left/>
        <right/>
        <top/>
        <bottom style="thin">
          <color theme="4" tint="-0.499984740745262"/>
        </bottom>
        <vertical/>
        <horizontal/>
      </border>
    </dxf>
    <dxf>
      <font>
        <b val="0"/>
        <i val="0"/>
        <color theme="4" tint="-0.499984740745262"/>
      </font>
      <border>
        <top style="thin">
          <color theme="4" tint="-0.24994659260841701"/>
        </top>
        <bottom style="thin">
          <color theme="4" tint="-0.24994659260841701"/>
        </bottom>
      </border>
    </dxf>
  </dxfs>
  <tableStyles count="3" defaultTableStyle="Personal Budget - Expense" defaultPivotStyle="PivotStyleLight16">
    <tableStyle name="Persona Budget - Revenue" pivot="0" count="9">
      <tableStyleElement type="wholeTable" dxfId="377"/>
      <tableStyleElement type="headerRow" dxfId="376"/>
      <tableStyleElement type="totalRow" dxfId="375"/>
      <tableStyleElement type="firstColumn" dxfId="374"/>
      <tableStyleElement type="lastColumn" dxfId="373"/>
      <tableStyleElement type="firstRowStripe" dxfId="372"/>
      <tableStyleElement type="firstColumnStripe" dxfId="371"/>
      <tableStyleElement type="firstTotalCell" dxfId="370"/>
      <tableStyleElement type="lastTotalCell" dxfId="369"/>
    </tableStyle>
    <tableStyle name="Personal Budget - Expense" pivot="0" count="9">
      <tableStyleElement type="wholeTable" dxfId="368"/>
      <tableStyleElement type="headerRow" dxfId="367"/>
      <tableStyleElement type="totalRow" dxfId="366"/>
      <tableStyleElement type="firstColumn" dxfId="365"/>
      <tableStyleElement type="lastColumn" dxfId="364"/>
      <tableStyleElement type="firstRowStripe" dxfId="363"/>
      <tableStyleElement type="firstColumnStripe" dxfId="362"/>
      <tableStyleElement type="firstTotalCell" dxfId="361"/>
      <tableStyleElement type="lastTotalCell" dxfId="360"/>
    </tableStyle>
    <tableStyle name="Personal Budget - Total" pivot="0" count="9">
      <tableStyleElement type="wholeTable" dxfId="359"/>
      <tableStyleElement type="headerRow" dxfId="358"/>
      <tableStyleElement type="totalRow" dxfId="357"/>
      <tableStyleElement type="firstColumn" dxfId="356"/>
      <tableStyleElement type="lastColumn" dxfId="355"/>
      <tableStyleElement type="firstRowStripe" dxfId="354"/>
      <tableStyleElement type="firstColumnStripe" dxfId="353"/>
      <tableStyleElement type="firstTotalCell" dxfId="352"/>
      <tableStyleElement type="lastTotalCell" dxfId="35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Income" displayName="tblIncome" ref="A5:O9" headerRowCount="0" totalsRowCount="1">
  <tableColumns count="15">
    <tableColumn id="1" name="INCOME" totalsRowLabel="Total"/>
    <tableColumn id="2" name="Jan" totalsRowFunction="sum" dataDxfId="324" totalsRowDxfId="28"/>
    <tableColumn id="3" name="Feb" totalsRowFunction="sum" dataDxfId="323" totalsRowDxfId="27"/>
    <tableColumn id="4" name="March" totalsRowFunction="sum" dataDxfId="322" totalsRowDxfId="26"/>
    <tableColumn id="5" name="April" totalsRowFunction="sum" dataDxfId="321" totalsRowDxfId="25"/>
    <tableColumn id="6" name="May" totalsRowFunction="sum" dataDxfId="320" totalsRowDxfId="24"/>
    <tableColumn id="7" name="June" totalsRowFunction="sum" dataDxfId="319" totalsRowDxfId="23"/>
    <tableColumn id="8" name="July" totalsRowFunction="sum" dataDxfId="318" totalsRowDxfId="22"/>
    <tableColumn id="9" name="Aug" totalsRowFunction="sum" dataDxfId="317" totalsRowDxfId="21"/>
    <tableColumn id="10" name="Sept" totalsRowFunction="sum" dataDxfId="316" totalsRowDxfId="20"/>
    <tableColumn id="11" name="Oct" totalsRowFunction="sum" dataDxfId="315" totalsRowDxfId="19"/>
    <tableColumn id="12" name="Nov" totalsRowFunction="sum" dataDxfId="314" totalsRowDxfId="18"/>
    <tableColumn id="13" name="Dec" totalsRowFunction="sum" dataDxfId="313" totalsRowDxfId="17"/>
    <tableColumn id="14" name="Year" totalsRowFunction="sum" dataDxfId="312" totalsRowDxfId="16"/>
    <tableColumn id="15" name="Column1" dataDxfId="350" totalsRowDxfId="15"/>
  </tableColumns>
  <tableStyleInfo name="Persona Budget - Revenue" showFirstColumn="0" showLastColumn="0" showRowStripes="0" showColumnStripes="1"/>
  <extLst>
    <ext xmlns:x14="http://schemas.microsoft.com/office/spreadsheetml/2009/9/main" uri="{504A1905-F514-4f6f-8877-14C23A59335A}">
      <x14:table altText="Income" altTextSummary="Enter your income for the year."/>
    </ext>
  </extLst>
</table>
</file>

<file path=xl/tables/table10.xml><?xml version="1.0" encoding="utf-8"?>
<table xmlns="http://schemas.openxmlformats.org/spreadsheetml/2006/main" id="10" name="tblPersonal" displayName="tblPersonal" ref="A86:O91" headerRowCount="0" totalsRowCount="1">
  <tableColumns count="15">
    <tableColumn id="1" name="Personal" totalsRowLabel="Total"/>
    <tableColumn id="2" name="Jan" totalsRowFunction="sum" dataDxfId="95" totalsRowDxfId="82"/>
    <tableColumn id="3" name="Feb" totalsRowFunction="sum" dataDxfId="94" totalsRowDxfId="81"/>
    <tableColumn id="4" name="March" totalsRowFunction="sum" dataDxfId="93" totalsRowDxfId="80"/>
    <tableColumn id="5" name="April" totalsRowFunction="sum" dataDxfId="92" totalsRowDxfId="79"/>
    <tableColumn id="6" name="May" totalsRowFunction="sum" dataDxfId="91" totalsRowDxfId="78"/>
    <tableColumn id="7" name="June" totalsRowFunction="sum" dataDxfId="90" totalsRowDxfId="77"/>
    <tableColumn id="8" name="July" totalsRowFunction="sum" dataDxfId="89" totalsRowDxfId="76"/>
    <tableColumn id="9" name="Aug" totalsRowFunction="sum" dataDxfId="88" totalsRowDxfId="75"/>
    <tableColumn id="10" name="Sept" totalsRowFunction="sum" dataDxfId="87" totalsRowDxfId="74"/>
    <tableColumn id="11" name="Oct" totalsRowFunction="sum" dataDxfId="86" totalsRowDxfId="73"/>
    <tableColumn id="12" name="Nov" totalsRowFunction="sum" dataDxfId="85" totalsRowDxfId="72"/>
    <tableColumn id="13" name="Dec" totalsRowFunction="sum" dataDxfId="84" totalsRowDxfId="71"/>
    <tableColumn id="14" name="Year" totalsRowFunction="sum" dataDxfId="83" totalsRowDxfId="70"/>
    <tableColumn id="15" name="Column1" dataDxfId="341" totalsRowDxfId="69"/>
  </tableColumns>
  <tableStyleInfo name="Personal Budget - Expense" showFirstColumn="0" showLastColumn="0" showRowStripes="0" showColumnStripes="1"/>
  <extLst>
    <ext xmlns:x14="http://schemas.microsoft.com/office/spreadsheetml/2009/9/main" uri="{504A1905-F514-4f6f-8877-14C23A59335A}">
      <x14:table altText="Personal Expenses" altTextSummary="Enter your personal expenses for the year, separated by month."/>
    </ext>
  </extLst>
</table>
</file>

<file path=xl/tables/table11.xml><?xml version="1.0" encoding="utf-8"?>
<table xmlns="http://schemas.openxmlformats.org/spreadsheetml/2006/main" id="11" name="tblFinancial" displayName="tblFinancial" ref="A94:O97" headerRowCount="0" totalsRowCount="1">
  <tableColumns count="15">
    <tableColumn id="1" name="Financial obligations" totalsRowLabel="Total"/>
    <tableColumn id="2" name="Jan" totalsRowFunction="sum" dataDxfId="68" totalsRowDxfId="55"/>
    <tableColumn id="3" name="Feb" totalsRowFunction="sum" dataDxfId="67" totalsRowDxfId="54"/>
    <tableColumn id="4" name="March" totalsRowFunction="sum" dataDxfId="66" totalsRowDxfId="53"/>
    <tableColumn id="5" name="April" totalsRowFunction="sum" dataDxfId="65" totalsRowDxfId="52"/>
    <tableColumn id="6" name="May" totalsRowFunction="sum" dataDxfId="64" totalsRowDxfId="51"/>
    <tableColumn id="7" name="June" totalsRowFunction="sum" dataDxfId="63" totalsRowDxfId="50"/>
    <tableColumn id="8" name="July" totalsRowFunction="sum" dataDxfId="62" totalsRowDxfId="49"/>
    <tableColumn id="9" name="Aug" totalsRowFunction="sum" dataDxfId="61" totalsRowDxfId="48"/>
    <tableColumn id="10" name="Sept" totalsRowFunction="sum" dataDxfId="60" totalsRowDxfId="47"/>
    <tableColumn id="11" name="Oct" totalsRowFunction="sum" dataDxfId="59" totalsRowDxfId="46"/>
    <tableColumn id="12" name="Nov" totalsRowFunction="sum" dataDxfId="58" totalsRowDxfId="45"/>
    <tableColumn id="13" name="Dec" totalsRowFunction="sum" dataDxfId="57" totalsRowDxfId="44"/>
    <tableColumn id="14" name="Year" totalsRowFunction="sum" dataDxfId="56" totalsRowDxfId="43"/>
    <tableColumn id="15" name="Column1" dataDxfId="340" totalsRowDxfId="42"/>
  </tableColumns>
  <tableStyleInfo name="Personal Budget - Expense" showFirstColumn="0" showLastColumn="0" showRowStripes="0" showColumnStripes="1"/>
  <extLst>
    <ext xmlns:x14="http://schemas.microsoft.com/office/spreadsheetml/2009/9/main" uri="{504A1905-F514-4f6f-8877-14C23A59335A}">
      <x14:table altText="Financial Expenses" altTextSummary="Enter your financial expenses for the year, separated by month."/>
    </ext>
  </extLst>
</table>
</file>

<file path=xl/tables/table12.xml><?xml version="1.0" encoding="utf-8"?>
<table xmlns="http://schemas.openxmlformats.org/spreadsheetml/2006/main" id="12" name="tblMisc" displayName="tblMisc" ref="A100:O101" headerRowCount="0" totalsRowCount="1">
  <tableColumns count="15">
    <tableColumn id="1" name="Misc. payments" totalsRowLabel="Total"/>
    <tableColumn id="2" name="Jan" totalsRowFunction="sum" dataDxfId="41" totalsRowDxfId="13"/>
    <tableColumn id="3" name="Feb" totalsRowFunction="sum" dataDxfId="40" totalsRowDxfId="12"/>
    <tableColumn id="4" name="March" totalsRowLabel="$0.00" dataDxfId="39" totalsRowDxfId="11"/>
    <tableColumn id="5" name="April" totalsRowFunction="sum" dataDxfId="38" totalsRowDxfId="10"/>
    <tableColumn id="6" name="May" totalsRowFunction="sum" dataDxfId="37" totalsRowDxfId="9"/>
    <tableColumn id="7" name="June" totalsRowFunction="sum" dataDxfId="36" totalsRowDxfId="8"/>
    <tableColumn id="8" name="July" totalsRowFunction="sum" dataDxfId="35" totalsRowDxfId="7"/>
    <tableColumn id="9" name="Aug" totalsRowFunction="sum" dataDxfId="34" totalsRowDxfId="6"/>
    <tableColumn id="10" name="Sept" totalsRowFunction="sum" dataDxfId="33" totalsRowDxfId="5"/>
    <tableColumn id="11" name="Oct" totalsRowFunction="sum" dataDxfId="32" totalsRowDxfId="4"/>
    <tableColumn id="12" name="Nov" totalsRowFunction="sum" dataDxfId="31" totalsRowDxfId="3"/>
    <tableColumn id="13" name="Dec" totalsRowFunction="sum" dataDxfId="30" totalsRowDxfId="2"/>
    <tableColumn id="14" name="Year" totalsRowFunction="sum" dataDxfId="29" totalsRowDxfId="1"/>
    <tableColumn id="15" name="Column1" dataDxfId="339" totalsRowDxfId="0"/>
  </tableColumns>
  <tableStyleInfo name="Personal Budget - Expense" showFirstColumn="0" showLastColumn="0" showRowStripes="0" showColumnStripes="1"/>
  <extLst>
    <ext xmlns:x14="http://schemas.microsoft.com/office/spreadsheetml/2009/9/main" uri="{504A1905-F514-4f6f-8877-14C23A59335A}">
      <x14:table altText="Misc Expenses" altTextSummary="Enter your miscellaneous expenses for the year, separated by month."/>
    </ext>
  </extLst>
</table>
</file>

<file path=xl/tables/table13.xml><?xml version="1.0" encoding="utf-8"?>
<table xmlns="http://schemas.openxmlformats.org/spreadsheetml/2006/main" id="13" name="tblTotals" displayName="tblTotals" ref="A103:O105" totalsRowShown="0" headerRowCellStyle="Heading 3">
  <tableColumns count="15">
    <tableColumn id="1" name="TOTALS"/>
    <tableColumn id="2" name="JAN" dataDxfId="338">
      <calculatedColumnFormula>tblIncome[[#Totals],[Jan]]-B103</calculatedColumnFormula>
    </tableColumn>
    <tableColumn id="3" name="FEB" dataDxfId="337">
      <calculatedColumnFormula>tblIncome[[#Totals],[Feb]]-C103</calculatedColumnFormula>
    </tableColumn>
    <tableColumn id="4" name="MAR" dataDxfId="336">
      <calculatedColumnFormula>tblIncome[[#Totals],[March]]-D103</calculatedColumnFormula>
    </tableColumn>
    <tableColumn id="5" name="APR" dataDxfId="335">
      <calculatedColumnFormula>tblIncome[[#Totals],[April]]-E103</calculatedColumnFormula>
    </tableColumn>
    <tableColumn id="6" name="MAY" dataDxfId="334">
      <calculatedColumnFormula>tblIncome[[#Totals],[May]]-F103</calculatedColumnFormula>
    </tableColumn>
    <tableColumn id="7" name="JUN" dataDxfId="333">
      <calculatedColumnFormula>tblIncome[[#Totals],[June]]-G103</calculatedColumnFormula>
    </tableColumn>
    <tableColumn id="8" name="JUL" dataDxfId="332">
      <calculatedColumnFormula>tblIncome[[#Totals],[July]]-H103</calculatedColumnFormula>
    </tableColumn>
    <tableColumn id="9" name="AUG" dataDxfId="331">
      <calculatedColumnFormula>tblIncome[[#Totals],[Aug]]-I103</calculatedColumnFormula>
    </tableColumn>
    <tableColumn id="10" name="SEP" dataDxfId="330">
      <calculatedColumnFormula>tblIncome[[#Totals],[Sept]]-J103</calculatedColumnFormula>
    </tableColumn>
    <tableColumn id="11" name="OCT" dataDxfId="329">
      <calculatedColumnFormula>tblIncome[[#Totals],[Oct]]-K103</calculatedColumnFormula>
    </tableColumn>
    <tableColumn id="12" name="NOV" dataDxfId="328">
      <calculatedColumnFormula>tblIncome[[#Totals],[Nov]]-L103</calculatedColumnFormula>
    </tableColumn>
    <tableColumn id="13" name="DEC" dataDxfId="327">
      <calculatedColumnFormula>tblIncome[[#Totals],[Dec]]-M103</calculatedColumnFormula>
    </tableColumn>
    <tableColumn id="14" name="YEAR" dataDxfId="326">
      <calculatedColumnFormula>tblIncome[[#Totals],[Year]]-N103</calculatedColumnFormula>
    </tableColumn>
    <tableColumn id="15" name=" " dataDxfId="325"/>
  </tableColumns>
  <tableStyleInfo name="Personal Budget - Total" showFirstColumn="1" showLastColumn="0" showRowStripes="0" showColumnStripes="1"/>
  <extLst>
    <ext xmlns:x14="http://schemas.microsoft.com/office/spreadsheetml/2009/9/main" uri="{504A1905-F514-4f6f-8877-14C23A59335A}">
      <x14:table altText="Totals" altTextSummary="View your totals for the year, separated by month."/>
    </ext>
  </extLst>
</table>
</file>

<file path=xl/tables/table2.xml><?xml version="1.0" encoding="utf-8"?>
<table xmlns="http://schemas.openxmlformats.org/spreadsheetml/2006/main" id="2" name="tblHome" displayName="tblHome" ref="A13:O22" headerRowCount="0" totalsRowCount="1">
  <tableColumns count="15">
    <tableColumn id="1" name="Home" totalsRowLabel="Total"/>
    <tableColumn id="2" name="Jan" totalsRowFunction="sum" dataDxfId="311" totalsRowDxfId="298"/>
    <tableColumn id="3" name="Feb" totalsRowFunction="sum" dataDxfId="310" totalsRowDxfId="297"/>
    <tableColumn id="4" name="March" totalsRowFunction="sum" dataDxfId="309" totalsRowDxfId="296"/>
    <tableColumn id="5" name="April" totalsRowFunction="sum" dataDxfId="308" totalsRowDxfId="295"/>
    <tableColumn id="6" name="May" totalsRowFunction="sum" dataDxfId="307" totalsRowDxfId="294"/>
    <tableColumn id="7" name="June" totalsRowFunction="sum" dataDxfId="306" totalsRowDxfId="293"/>
    <tableColumn id="8" name="July" totalsRowFunction="sum" dataDxfId="305" totalsRowDxfId="292"/>
    <tableColumn id="9" name="Aug" totalsRowFunction="sum" dataDxfId="304" totalsRowDxfId="291"/>
    <tableColumn id="10" name="Sept" totalsRowFunction="sum" dataDxfId="303" totalsRowDxfId="290"/>
    <tableColumn id="11" name="Oct" totalsRowFunction="sum" dataDxfId="302" totalsRowDxfId="289"/>
    <tableColumn id="12" name="Nov" totalsRowFunction="sum" dataDxfId="301" totalsRowDxfId="288"/>
    <tableColumn id="13" name="Dec" totalsRowFunction="sum" dataDxfId="300" totalsRowDxfId="287"/>
    <tableColumn id="14" name="Year" totalsRowFunction="sum" dataDxfId="299" totalsRowDxfId="286"/>
    <tableColumn id="15" name="Column1" dataDxfId="349" totalsRowDxfId="285"/>
  </tableColumns>
  <tableStyleInfo name="Personal Budget - Expense" showFirstColumn="0" showLastColumn="0" showRowStripes="0" showColumnStripes="1"/>
  <extLst>
    <ext xmlns:x14="http://schemas.microsoft.com/office/spreadsheetml/2009/9/main" uri="{504A1905-F514-4f6f-8877-14C23A59335A}">
      <x14:table altText="Home Expenses" altTextSummary="Enter your home expenses for the year, separated by month."/>
    </ext>
  </extLst>
</table>
</file>

<file path=xl/tables/table3.xml><?xml version="1.0" encoding="utf-8"?>
<table xmlns="http://schemas.openxmlformats.org/spreadsheetml/2006/main" id="3" name="tblDaily" displayName="tblDaily" ref="A25:O29" headerRowCount="0" totalsRowCount="1">
  <tableColumns count="15">
    <tableColumn id="1" name="Daily living" totalsRowLabel="Total"/>
    <tableColumn id="2" name="Jan" totalsRowFunction="sum" dataDxfId="284" totalsRowDxfId="271"/>
    <tableColumn id="3" name="Feb" totalsRowFunction="sum" dataDxfId="283" totalsRowDxfId="270"/>
    <tableColumn id="4" name="March" totalsRowFunction="sum" dataDxfId="282" totalsRowDxfId="269"/>
    <tableColumn id="5" name="April" totalsRowFunction="sum" dataDxfId="281" totalsRowDxfId="268"/>
    <tableColumn id="6" name="May" totalsRowFunction="sum" dataDxfId="280" totalsRowDxfId="267"/>
    <tableColumn id="7" name="June" totalsRowFunction="sum" dataDxfId="279" totalsRowDxfId="266"/>
    <tableColumn id="8" name="July" totalsRowFunction="sum" dataDxfId="278" totalsRowDxfId="265"/>
    <tableColumn id="9" name="Aug" totalsRowFunction="sum" dataDxfId="277" totalsRowDxfId="264"/>
    <tableColumn id="10" name="Sept" totalsRowFunction="sum" dataDxfId="276" totalsRowDxfId="263"/>
    <tableColumn id="11" name="Oct" totalsRowFunction="sum" dataDxfId="275" totalsRowDxfId="262"/>
    <tableColumn id="12" name="Nov" totalsRowFunction="sum" dataDxfId="274" totalsRowDxfId="261"/>
    <tableColumn id="13" name="Dec" totalsRowFunction="sum" dataDxfId="273" totalsRowDxfId="260"/>
    <tableColumn id="14" name="Year" totalsRowFunction="sum" dataDxfId="272" totalsRowDxfId="259"/>
    <tableColumn id="15" name="Column1" dataDxfId="348" totalsRowDxfId="258"/>
  </tableColumns>
  <tableStyleInfo name="Personal Budget - Expense" showFirstColumn="0" showLastColumn="0" showRowStripes="0" showColumnStripes="1"/>
  <extLst>
    <ext xmlns:x14="http://schemas.microsoft.com/office/spreadsheetml/2009/9/main" uri="{504A1905-F514-4f6f-8877-14C23A59335A}">
      <x14:table altText="Daily Living Expenses" altTextSummary="Enter your daily living expenses for the year, separated by month."/>
    </ext>
  </extLst>
</table>
</file>

<file path=xl/tables/table4.xml><?xml version="1.0" encoding="utf-8"?>
<table xmlns="http://schemas.openxmlformats.org/spreadsheetml/2006/main" id="4" name="tblTransportation" displayName="tblTransportation" ref="A32:O38" headerRowCount="0" totalsRowCount="1">
  <tableColumns count="15">
    <tableColumn id="1" name="Transportation" totalsRowLabel="Total"/>
    <tableColumn id="2" name="Jan" totalsRowFunction="sum" dataDxfId="257" totalsRowDxfId="244"/>
    <tableColumn id="3" name="Feb" totalsRowFunction="sum" dataDxfId="256" totalsRowDxfId="243"/>
    <tableColumn id="4" name="March" totalsRowFunction="sum" dataDxfId="255" totalsRowDxfId="242"/>
    <tableColumn id="5" name="April" totalsRowFunction="sum" dataDxfId="254" totalsRowDxfId="241"/>
    <tableColumn id="6" name="May" totalsRowFunction="sum" dataDxfId="253" totalsRowDxfId="240"/>
    <tableColumn id="7" name="June" totalsRowFunction="sum" dataDxfId="252" totalsRowDxfId="239"/>
    <tableColumn id="8" name="July" totalsRowFunction="sum" dataDxfId="251" totalsRowDxfId="238"/>
    <tableColumn id="9" name="Aug" totalsRowFunction="sum" dataDxfId="250" totalsRowDxfId="237"/>
    <tableColumn id="10" name="Sept" totalsRowFunction="sum" dataDxfId="249" totalsRowDxfId="236"/>
    <tableColumn id="11" name="Oct" totalsRowFunction="sum" dataDxfId="248" totalsRowDxfId="235"/>
    <tableColumn id="12" name="Nov" totalsRowFunction="sum" dataDxfId="247" totalsRowDxfId="234"/>
    <tableColumn id="13" name="Dec" totalsRowFunction="sum" dataDxfId="246" totalsRowDxfId="233"/>
    <tableColumn id="14" name="Year" totalsRowFunction="sum" dataDxfId="245" totalsRowDxfId="232"/>
    <tableColumn id="15" name="Column1" dataDxfId="347" totalsRowDxfId="231"/>
  </tableColumns>
  <tableStyleInfo name="Personal Budget - Expense" showFirstColumn="0" showLastColumn="0" showRowStripes="0" showColumnStripes="1"/>
  <extLst>
    <ext xmlns:x14="http://schemas.microsoft.com/office/spreadsheetml/2009/9/main" uri="{504A1905-F514-4f6f-8877-14C23A59335A}">
      <x14:table altText="Transportation expenses" altTextSummary="Enter your transportation expenses for the year, separated by month."/>
    </ext>
  </extLst>
</table>
</file>

<file path=xl/tables/table5.xml><?xml version="1.0" encoding="utf-8"?>
<table xmlns="http://schemas.openxmlformats.org/spreadsheetml/2006/main" id="5" name="tblEntertainment" displayName="tblEntertainment" ref="A41:O45" headerRowCount="0" totalsRowCount="1">
  <tableColumns count="15">
    <tableColumn id="1" name="Entertainment" totalsRowLabel="Total"/>
    <tableColumn id="2" name="Jan" totalsRowFunction="sum" dataDxfId="230" totalsRowDxfId="217"/>
    <tableColumn id="3" name="Feb" totalsRowFunction="sum" dataDxfId="229" totalsRowDxfId="216"/>
    <tableColumn id="4" name="March" totalsRowFunction="sum" dataDxfId="228" totalsRowDxfId="215"/>
    <tableColumn id="5" name="April" totalsRowFunction="sum" dataDxfId="227" totalsRowDxfId="214"/>
    <tableColumn id="6" name="May" totalsRowFunction="sum" dataDxfId="226" totalsRowDxfId="213"/>
    <tableColumn id="7" name="June" totalsRowFunction="sum" dataDxfId="225" totalsRowDxfId="212"/>
    <tableColumn id="8" name="July" totalsRowFunction="sum" dataDxfId="224" totalsRowDxfId="211"/>
    <tableColumn id="9" name="Aug" totalsRowFunction="sum" dataDxfId="223" totalsRowDxfId="210"/>
    <tableColumn id="10" name="Sept" totalsRowFunction="sum" dataDxfId="222" totalsRowDxfId="209"/>
    <tableColumn id="11" name="Oct" totalsRowFunction="sum" dataDxfId="221" totalsRowDxfId="208"/>
    <tableColumn id="12" name="Nov" totalsRowFunction="sum" dataDxfId="220" totalsRowDxfId="207"/>
    <tableColumn id="13" name="Dec" totalsRowFunction="sum" dataDxfId="219" totalsRowDxfId="206"/>
    <tableColumn id="14" name="Year" totalsRowFunction="sum" dataDxfId="218" totalsRowDxfId="205"/>
    <tableColumn id="15" name="Column1" dataDxfId="346" totalsRowDxfId="204"/>
  </tableColumns>
  <tableStyleInfo name="Personal Budget - Expense" showFirstColumn="0" showLastColumn="0" showRowStripes="0" showColumnStripes="1"/>
  <extLst>
    <ext xmlns:x14="http://schemas.microsoft.com/office/spreadsheetml/2009/9/main" uri="{504A1905-F514-4f6f-8877-14C23A59335A}">
      <x14:table altText="Entertainment Expenses" altTextSummary="Enter your entertainment expenses for the year, separated by month."/>
    </ext>
  </extLst>
</table>
</file>

<file path=xl/tables/table6.xml><?xml version="1.0" encoding="utf-8"?>
<table xmlns="http://schemas.openxmlformats.org/spreadsheetml/2006/main" id="6" name="tblHealth" displayName="tblHealth" ref="A48:O56" headerRowCount="0" totalsRowCount="1">
  <tableColumns count="15">
    <tableColumn id="1" name="Health" totalsRowLabel="Total"/>
    <tableColumn id="2" name="Jan" totalsRowFunction="sum" dataDxfId="203" totalsRowDxfId="190"/>
    <tableColumn id="3" name="Feb" totalsRowFunction="sum" dataDxfId="202" totalsRowDxfId="189"/>
    <tableColumn id="4" name="March" totalsRowFunction="sum" dataDxfId="201" totalsRowDxfId="188"/>
    <tableColumn id="5" name="April" totalsRowFunction="sum" dataDxfId="200" totalsRowDxfId="187"/>
    <tableColumn id="6" name="May" totalsRowFunction="sum" dataDxfId="199" totalsRowDxfId="186"/>
    <tableColumn id="7" name="June" totalsRowFunction="sum" dataDxfId="198" totalsRowDxfId="185"/>
    <tableColumn id="8" name="July" totalsRowFunction="sum" dataDxfId="197" totalsRowDxfId="184"/>
    <tableColumn id="9" name="Aug" totalsRowFunction="sum" dataDxfId="196" totalsRowDxfId="183"/>
    <tableColumn id="10" name="Sept" totalsRowFunction="sum" dataDxfId="195" totalsRowDxfId="182"/>
    <tableColumn id="11" name="Oct" totalsRowFunction="sum" dataDxfId="194" totalsRowDxfId="181"/>
    <tableColumn id="12" name="Nov" totalsRowFunction="sum" dataDxfId="193" totalsRowDxfId="180"/>
    <tableColumn id="13" name="Dec" totalsRowFunction="sum" dataDxfId="192" totalsRowDxfId="179"/>
    <tableColumn id="14" name="Year" totalsRowFunction="sum" dataDxfId="191" totalsRowDxfId="178"/>
    <tableColumn id="15" name="Column1" dataDxfId="345" totalsRowDxfId="177"/>
  </tableColumns>
  <tableStyleInfo name="Personal Budget - Expense" showFirstColumn="0" showLastColumn="0" showRowStripes="0" showColumnStripes="1"/>
  <extLst>
    <ext xmlns:x14="http://schemas.microsoft.com/office/spreadsheetml/2009/9/main" uri="{504A1905-F514-4f6f-8877-14C23A59335A}">
      <x14:table altText="Health Expenses" altTextSummary="Enter your health expenses for the year, separated by month."/>
    </ext>
  </extLst>
</table>
</file>

<file path=xl/tables/table7.xml><?xml version="1.0" encoding="utf-8"?>
<table xmlns="http://schemas.openxmlformats.org/spreadsheetml/2006/main" id="7" name="tblVacations" displayName="tblVacations" ref="A59:O65" headerRowCount="0" totalsRowCount="1">
  <tableColumns count="15">
    <tableColumn id="1" name="Vacations" totalsRowLabel="Total"/>
    <tableColumn id="2" name="Jan" totalsRowFunction="sum" dataDxfId="176" totalsRowDxfId="163"/>
    <tableColumn id="3" name="Feb" totalsRowFunction="sum" dataDxfId="175" totalsRowDxfId="162"/>
    <tableColumn id="4" name="March" totalsRowFunction="sum" dataDxfId="174" totalsRowDxfId="161"/>
    <tableColumn id="5" name="April" totalsRowFunction="sum" dataDxfId="173" totalsRowDxfId="160"/>
    <tableColumn id="6" name="May" totalsRowFunction="sum" dataDxfId="172" totalsRowDxfId="159"/>
    <tableColumn id="7" name="June" totalsRowFunction="sum" dataDxfId="171" totalsRowDxfId="158"/>
    <tableColumn id="8" name="July" totalsRowFunction="sum" dataDxfId="170" totalsRowDxfId="157"/>
    <tableColumn id="9" name="Aug" totalsRowFunction="sum" dataDxfId="169" totalsRowDxfId="156"/>
    <tableColumn id="10" name="Sept" totalsRowFunction="sum" dataDxfId="168" totalsRowDxfId="155"/>
    <tableColumn id="11" name="Oct" totalsRowFunction="sum" dataDxfId="167" totalsRowDxfId="154"/>
    <tableColumn id="12" name="Nov" totalsRowFunction="sum" dataDxfId="166" totalsRowDxfId="153"/>
    <tableColumn id="13" name="Dec" totalsRowFunction="sum" dataDxfId="165" totalsRowDxfId="152"/>
    <tableColumn id="14" name="Year" totalsRowFunction="sum" dataDxfId="164" totalsRowDxfId="151"/>
    <tableColumn id="15" name="Column1" dataDxfId="344" totalsRowDxfId="150"/>
  </tableColumns>
  <tableStyleInfo name="Personal Budget - Expense" showFirstColumn="0" showLastColumn="0" showRowStripes="0" showColumnStripes="1"/>
  <extLst>
    <ext xmlns:x14="http://schemas.microsoft.com/office/spreadsheetml/2009/9/main" uri="{504A1905-F514-4f6f-8877-14C23A59335A}">
      <x14:table altText="Vacation Expenses" altTextSummary="Enter your vacation expenses for the year, separated by month."/>
    </ext>
  </extLst>
</table>
</file>

<file path=xl/tables/table8.xml><?xml version="1.0" encoding="utf-8"?>
<table xmlns="http://schemas.openxmlformats.org/spreadsheetml/2006/main" id="8" name="tblRecreation" displayName="tblRecreation" ref="A68:O74" headerRowCount="0" totalsRowCount="1">
  <tableColumns count="15">
    <tableColumn id="1" name="Recreation" totalsRowLabel="Total"/>
    <tableColumn id="2" name="Jan" totalsRowFunction="sum" dataDxfId="149" totalsRowDxfId="136"/>
    <tableColumn id="3" name="Feb" totalsRowFunction="sum" dataDxfId="148" totalsRowDxfId="135"/>
    <tableColumn id="4" name="March" totalsRowFunction="sum" dataDxfId="147" totalsRowDxfId="134"/>
    <tableColumn id="5" name="April" totalsRowFunction="sum" dataDxfId="146" totalsRowDxfId="133"/>
    <tableColumn id="6" name="May" totalsRowFunction="sum" dataDxfId="145" totalsRowDxfId="132"/>
    <tableColumn id="7" name="June" totalsRowFunction="sum" dataDxfId="144" totalsRowDxfId="131"/>
    <tableColumn id="8" name="July" totalsRowFunction="sum" dataDxfId="143" totalsRowDxfId="130"/>
    <tableColumn id="9" name="Aug" totalsRowFunction="sum" dataDxfId="142" totalsRowDxfId="129"/>
    <tableColumn id="10" name="Sept" totalsRowFunction="sum" dataDxfId="141" totalsRowDxfId="128"/>
    <tableColumn id="11" name="Oct" totalsRowFunction="sum" dataDxfId="140" totalsRowDxfId="127"/>
    <tableColumn id="12" name="Nov" totalsRowFunction="sum" dataDxfId="139" totalsRowDxfId="126"/>
    <tableColumn id="13" name="Dec" totalsRowFunction="sum" dataDxfId="138" totalsRowDxfId="125"/>
    <tableColumn id="14" name="Year" totalsRowFunction="sum" dataDxfId="137" totalsRowDxfId="124"/>
    <tableColumn id="15" name="Column1" dataDxfId="343" totalsRowDxfId="123"/>
  </tableColumns>
  <tableStyleInfo name="Personal Budget - Expense" showFirstColumn="0" showLastColumn="0" showRowStripes="0" showColumnStripes="1"/>
  <extLst>
    <ext xmlns:x14="http://schemas.microsoft.com/office/spreadsheetml/2009/9/main" uri="{504A1905-F514-4f6f-8877-14C23A59335A}">
      <x14:table altText="Recreation Expenses" altTextSummary="Enter your recreation expenses for the year, separated by month."/>
    </ext>
  </extLst>
</table>
</file>

<file path=xl/tables/table9.xml><?xml version="1.0" encoding="utf-8"?>
<table xmlns="http://schemas.openxmlformats.org/spreadsheetml/2006/main" id="9" name="tblDues" displayName="tblDues" ref="A77:O83" headerRowCount="0" totalsRowCount="1">
  <tableColumns count="15">
    <tableColumn id="1" name="Dues/subscriptions" totalsRowLabel="Total"/>
    <tableColumn id="2" name="Jan" totalsRowFunction="sum" dataDxfId="122" totalsRowDxfId="109"/>
    <tableColumn id="3" name="Feb" totalsRowFunction="sum" dataDxfId="121" totalsRowDxfId="108"/>
    <tableColumn id="4" name="March" totalsRowFunction="sum" dataDxfId="120" totalsRowDxfId="107"/>
    <tableColumn id="5" name="April" totalsRowFunction="sum" dataDxfId="119" totalsRowDxfId="106"/>
    <tableColumn id="6" name="May" totalsRowFunction="sum" dataDxfId="118" totalsRowDxfId="105"/>
    <tableColumn id="7" name="June" totalsRowFunction="sum" dataDxfId="117" totalsRowDxfId="104"/>
    <tableColumn id="8" name="July" totalsRowFunction="sum" dataDxfId="116" totalsRowDxfId="103"/>
    <tableColumn id="9" name="Aug" totalsRowFunction="sum" dataDxfId="115" totalsRowDxfId="102"/>
    <tableColumn id="10" name="Sept" totalsRowFunction="sum" dataDxfId="114" totalsRowDxfId="101"/>
    <tableColumn id="11" name="Oct" totalsRowFunction="sum" dataDxfId="113" totalsRowDxfId="100"/>
    <tableColumn id="12" name="Nov" totalsRowFunction="sum" dataDxfId="112" totalsRowDxfId="99"/>
    <tableColumn id="13" name="Dec" totalsRowFunction="sum" dataDxfId="111" totalsRowDxfId="98"/>
    <tableColumn id="14" name="Year" totalsRowFunction="sum" dataDxfId="110" totalsRowDxfId="97"/>
    <tableColumn id="15" name="Column1" dataDxfId="342" totalsRowDxfId="96"/>
  </tableColumns>
  <tableStyleInfo name="Personal Budget - Expense" showFirstColumn="0" showLastColumn="0" showRowStripes="0" showColumnStripes="1"/>
  <extLst>
    <ext xmlns:x14="http://schemas.microsoft.com/office/spreadsheetml/2009/9/main" uri="{504A1905-F514-4f6f-8877-14C23A59335A}">
      <x14:table altText="Dues &amp; Subscription Expenses" altTextSummary="Enter your dues &amp; subscription expenses for the year, separated by month."/>
    </ext>
  </extLst>
</table>
</file>

<file path=xl/theme/theme1.xml><?xml version="1.0" encoding="utf-8"?>
<a:theme xmlns:a="http://schemas.openxmlformats.org/drawingml/2006/main" name="Office Theme">
  <a:themeElements>
    <a:clrScheme name="Personal Budge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8EA74A"/>
      </a:accent1>
      <a:accent2>
        <a:srgbClr val="B0381C"/>
      </a:accent2>
      <a:accent3>
        <a:srgbClr val="0B648D"/>
      </a:accent3>
      <a:accent4>
        <a:srgbClr val="6A3A65"/>
      </a:accent4>
      <a:accent5>
        <a:srgbClr val="C06F2B"/>
      </a:accent5>
      <a:accent6>
        <a:srgbClr val="9E8A69"/>
      </a:accent6>
      <a:hlink>
        <a:srgbClr val="0B648D"/>
      </a:hlink>
      <a:folHlink>
        <a:srgbClr val="6A3A65"/>
      </a:folHlink>
    </a:clrScheme>
    <a:fontScheme name="Personal Budget">
      <a:majorFont>
        <a:latin typeface="Trebuchet MS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O105"/>
  <sheetViews>
    <sheetView showGridLines="0" tabSelected="1" workbookViewId="0">
      <pane ySplit="9" topLeftCell="A85" activePane="bottomLeft" state="frozen"/>
      <selection pane="bottomLeft" activeCell="A107" sqref="A107"/>
    </sheetView>
  </sheetViews>
  <sheetFormatPr defaultRowHeight="12.75" x14ac:dyDescent="0.2"/>
  <cols>
    <col min="1" max="1" width="25.7109375" customWidth="1"/>
    <col min="2" max="13" width="11.28515625" style="6" customWidth="1"/>
    <col min="14" max="14" width="12.42578125" style="6" customWidth="1"/>
    <col min="15" max="15" width="9.140625" customWidth="1"/>
  </cols>
  <sheetData>
    <row r="1" spans="1:15" ht="28.5" x14ac:dyDescent="0.2">
      <c r="A1" s="1" t="s">
        <v>60</v>
      </c>
    </row>
    <row r="3" spans="1:15" ht="17.25" thickBot="1" x14ac:dyDescent="0.25">
      <c r="A3" s="2" t="s">
        <v>74</v>
      </c>
      <c r="B3" s="7" t="s">
        <v>61</v>
      </c>
      <c r="C3" s="7" t="s">
        <v>62</v>
      </c>
      <c r="D3" s="7" t="s">
        <v>64</v>
      </c>
      <c r="E3" s="7" t="s">
        <v>65</v>
      </c>
      <c r="F3" s="7" t="s">
        <v>63</v>
      </c>
      <c r="G3" s="7" t="s">
        <v>66</v>
      </c>
      <c r="H3" s="7" t="s">
        <v>67</v>
      </c>
      <c r="I3" s="7" t="s">
        <v>68</v>
      </c>
      <c r="J3" s="7" t="s">
        <v>69</v>
      </c>
      <c r="K3" s="7" t="s">
        <v>70</v>
      </c>
      <c r="L3" s="7" t="s">
        <v>71</v>
      </c>
      <c r="M3" s="7" t="s">
        <v>72</v>
      </c>
      <c r="N3" s="7" t="s">
        <v>73</v>
      </c>
      <c r="O3" s="7"/>
    </row>
    <row r="4" spans="1:15" ht="15" x14ac:dyDescent="0.2">
      <c r="A4" s="3" t="s">
        <v>46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 t="s">
        <v>76</v>
      </c>
    </row>
    <row r="5" spans="1:15" x14ac:dyDescent="0.2">
      <c r="A5" t="s">
        <v>91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/>
    </row>
    <row r="6" spans="1:15" x14ac:dyDescent="0.2">
      <c r="A6" t="s">
        <v>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/>
    </row>
    <row r="7" spans="1:15" x14ac:dyDescent="0.2">
      <c r="A7" t="s">
        <v>83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/>
    </row>
    <row r="8" spans="1:15" x14ac:dyDescent="0.2">
      <c r="A8" t="s">
        <v>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/>
    </row>
    <row r="9" spans="1:15" x14ac:dyDescent="0.2">
      <c r="A9" t="s">
        <v>45</v>
      </c>
      <c r="B9" s="9">
        <f>SUBTOTAL(109,tblIncome[Jan])</f>
        <v>0</v>
      </c>
      <c r="C9" s="9">
        <f>SUBTOTAL(109,tblIncome[Feb])</f>
        <v>0</v>
      </c>
      <c r="D9" s="9">
        <f>SUBTOTAL(109,tblIncome[March])</f>
        <v>0</v>
      </c>
      <c r="E9" s="9">
        <f>SUBTOTAL(109,tblIncome[April])</f>
        <v>0</v>
      </c>
      <c r="F9" s="9">
        <f>SUBTOTAL(109,tblIncome[May])</f>
        <v>0</v>
      </c>
      <c r="G9" s="9">
        <f>SUBTOTAL(109,tblIncome[June])</f>
        <v>0</v>
      </c>
      <c r="H9" s="9">
        <f>SUBTOTAL(109,tblIncome[July])</f>
        <v>0</v>
      </c>
      <c r="I9" s="9">
        <f>SUBTOTAL(109,tblIncome[Aug])</f>
        <v>0</v>
      </c>
      <c r="J9" s="9">
        <f>SUBTOTAL(109,tblIncome[Sept])</f>
        <v>0</v>
      </c>
      <c r="K9" s="9">
        <f>SUBTOTAL(109,tblIncome[Oct])</f>
        <v>0</v>
      </c>
      <c r="L9" s="9">
        <f>SUBTOTAL(109,tblIncome[Nov])</f>
        <v>0</v>
      </c>
      <c r="M9" s="9">
        <f>SUBTOTAL(109,tblIncome[Dec])</f>
        <v>0</v>
      </c>
      <c r="N9" s="9">
        <f>SUBTOTAL(109,tblIncome[Year])</f>
        <v>0</v>
      </c>
      <c r="O9" s="6"/>
    </row>
    <row r="10" spans="1:15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7.25" thickBot="1" x14ac:dyDescent="0.25">
      <c r="A11" s="4" t="s">
        <v>47</v>
      </c>
      <c r="B11" s="10" t="s">
        <v>61</v>
      </c>
      <c r="C11" s="10" t="s">
        <v>62</v>
      </c>
      <c r="D11" s="10" t="s">
        <v>64</v>
      </c>
      <c r="E11" s="10" t="s">
        <v>65</v>
      </c>
      <c r="F11" s="10" t="s">
        <v>63</v>
      </c>
      <c r="G11" s="10" t="s">
        <v>66</v>
      </c>
      <c r="H11" s="10" t="s">
        <v>67</v>
      </c>
      <c r="I11" s="10" t="s">
        <v>68</v>
      </c>
      <c r="J11" s="10" t="s">
        <v>69</v>
      </c>
      <c r="K11" s="10" t="s">
        <v>70</v>
      </c>
      <c r="L11" s="10" t="s">
        <v>71</v>
      </c>
      <c r="M11" s="10" t="s">
        <v>72</v>
      </c>
      <c r="N11" s="10" t="s">
        <v>73</v>
      </c>
      <c r="O11" s="10"/>
    </row>
    <row r="12" spans="1:15" ht="15" x14ac:dyDescent="0.2">
      <c r="A12" s="5" t="s">
        <v>48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2">
      <c r="A13" t="s">
        <v>75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/>
    </row>
    <row r="14" spans="1:15" x14ac:dyDescent="0.2">
      <c r="A14" t="s">
        <v>85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/>
    </row>
    <row r="15" spans="1:15" x14ac:dyDescent="0.2">
      <c r="A15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/>
    </row>
    <row r="16" spans="1:15" x14ac:dyDescent="0.2">
      <c r="A16" t="s">
        <v>82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/>
    </row>
    <row r="17" spans="1:15" x14ac:dyDescent="0.2">
      <c r="A17" t="s">
        <v>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/>
    </row>
    <row r="18" spans="1:15" x14ac:dyDescent="0.2">
      <c r="A18" t="s">
        <v>77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/>
    </row>
    <row r="19" spans="1:15" x14ac:dyDescent="0.2">
      <c r="A19" t="s">
        <v>79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/>
    </row>
    <row r="20" spans="1:15" x14ac:dyDescent="0.2">
      <c r="A20" t="s">
        <v>87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/>
    </row>
    <row r="21" spans="1:15" x14ac:dyDescent="0.2">
      <c r="A21" t="s">
        <v>78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/>
    </row>
    <row r="22" spans="1:15" x14ac:dyDescent="0.2">
      <c r="A22" t="s">
        <v>45</v>
      </c>
      <c r="B22" s="9">
        <f>SUBTOTAL(109,tblHome[Jan])</f>
        <v>0</v>
      </c>
      <c r="C22" s="9">
        <f>SUBTOTAL(109,tblHome[Feb])</f>
        <v>0</v>
      </c>
      <c r="D22" s="9">
        <f>SUBTOTAL(109,tblHome[March])</f>
        <v>0</v>
      </c>
      <c r="E22" s="9">
        <f>SUBTOTAL(109,tblHome[April])</f>
        <v>0</v>
      </c>
      <c r="F22" s="9">
        <f>SUBTOTAL(109,tblHome[May])</f>
        <v>0</v>
      </c>
      <c r="G22" s="9">
        <f>SUBTOTAL(109,tblHome[June])</f>
        <v>0</v>
      </c>
      <c r="H22" s="9">
        <f>SUBTOTAL(109,tblHome[July])</f>
        <v>0</v>
      </c>
      <c r="I22" s="9">
        <f>SUBTOTAL(109,tblHome[Aug])</f>
        <v>0</v>
      </c>
      <c r="J22" s="9">
        <f>SUBTOTAL(109,tblHome[Sept])</f>
        <v>0</v>
      </c>
      <c r="K22" s="9">
        <f>SUBTOTAL(109,tblHome[Oct])</f>
        <v>0</v>
      </c>
      <c r="L22" s="9">
        <f>SUBTOTAL(109,tblHome[Nov])</f>
        <v>0</v>
      </c>
      <c r="M22" s="9">
        <f>SUBTOTAL(109,tblHome[Dec])</f>
        <v>0</v>
      </c>
      <c r="N22" s="9">
        <f>SUBTOTAL(109,tblHome[Year])</f>
        <v>0</v>
      </c>
      <c r="O22" s="6"/>
    </row>
    <row r="23" spans="1:15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ht="15" x14ac:dyDescent="0.2">
      <c r="A24" s="5" t="s">
        <v>50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x14ac:dyDescent="0.2">
      <c r="A25" t="s">
        <v>2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/>
    </row>
    <row r="26" spans="1:15" x14ac:dyDescent="0.2">
      <c r="A26" t="s">
        <v>3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/>
    </row>
    <row r="27" spans="1:15" x14ac:dyDescent="0.2">
      <c r="A27" t="s">
        <v>4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/>
    </row>
    <row r="28" spans="1:15" x14ac:dyDescent="0.2">
      <c r="A28" t="s">
        <v>5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/>
    </row>
    <row r="29" spans="1:15" x14ac:dyDescent="0.2">
      <c r="A29" t="s">
        <v>45</v>
      </c>
      <c r="B29" s="9">
        <f>SUBTOTAL(109,tblDaily[Jan])</f>
        <v>0</v>
      </c>
      <c r="C29" s="9">
        <f>SUBTOTAL(109,tblDaily[Feb])</f>
        <v>0</v>
      </c>
      <c r="D29" s="9">
        <f>SUBTOTAL(109,tblDaily[March])</f>
        <v>0</v>
      </c>
      <c r="E29" s="9">
        <f>SUBTOTAL(109,tblDaily[April])</f>
        <v>0</v>
      </c>
      <c r="F29" s="9">
        <f>SUBTOTAL(109,tblDaily[May])</f>
        <v>0</v>
      </c>
      <c r="G29" s="9">
        <f>SUBTOTAL(109,tblDaily[June])</f>
        <v>0</v>
      </c>
      <c r="H29" s="9">
        <f>SUBTOTAL(109,tblDaily[July])</f>
        <v>0</v>
      </c>
      <c r="I29" s="9">
        <f>SUBTOTAL(109,tblDaily[Aug])</f>
        <v>0</v>
      </c>
      <c r="J29" s="9">
        <f>SUBTOTAL(109,tblDaily[Sept])</f>
        <v>0</v>
      </c>
      <c r="K29" s="9">
        <f>SUBTOTAL(109,tblDaily[Oct])</f>
        <v>0</v>
      </c>
      <c r="L29" s="9">
        <f>SUBTOTAL(109,tblDaily[Nov])</f>
        <v>0</v>
      </c>
      <c r="M29" s="9">
        <f>SUBTOTAL(109,tblDaily[Dec])</f>
        <v>0</v>
      </c>
      <c r="N29" s="9">
        <f>SUBTOTAL(109,tblDaily[Year])</f>
        <v>0</v>
      </c>
      <c r="O29" s="6"/>
    </row>
    <row r="30" spans="1:15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ht="15" x14ac:dyDescent="0.2">
      <c r="A31" s="5" t="s">
        <v>49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x14ac:dyDescent="0.2">
      <c r="A32" t="s">
        <v>6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/>
    </row>
    <row r="33" spans="1:15" x14ac:dyDescent="0.2">
      <c r="A33" t="s">
        <v>7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/>
    </row>
    <row r="34" spans="1:15" x14ac:dyDescent="0.2">
      <c r="A34" t="s">
        <v>8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/>
    </row>
    <row r="35" spans="1:15" x14ac:dyDescent="0.2">
      <c r="A35" t="s">
        <v>9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/>
    </row>
    <row r="36" spans="1:15" x14ac:dyDescent="0.2">
      <c r="A36" t="s">
        <v>10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/>
    </row>
    <row r="37" spans="1:15" x14ac:dyDescent="0.2">
      <c r="A37" t="s">
        <v>86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/>
    </row>
    <row r="38" spans="1:15" x14ac:dyDescent="0.2">
      <c r="A38" t="s">
        <v>45</v>
      </c>
      <c r="B38" s="9">
        <f>SUBTOTAL(109,tblTransportation[Jan])</f>
        <v>0</v>
      </c>
      <c r="C38" s="9">
        <f>SUBTOTAL(109,tblTransportation[Feb])</f>
        <v>0</v>
      </c>
      <c r="D38" s="9">
        <f>SUBTOTAL(109,tblTransportation[March])</f>
        <v>0</v>
      </c>
      <c r="E38" s="9">
        <f>SUBTOTAL(109,tblTransportation[April])</f>
        <v>0</v>
      </c>
      <c r="F38" s="9">
        <f>SUBTOTAL(109,tblTransportation[May])</f>
        <v>0</v>
      </c>
      <c r="G38" s="9">
        <f>SUBTOTAL(109,tblTransportation[June])</f>
        <v>0</v>
      </c>
      <c r="H38" s="9">
        <f>SUBTOTAL(109,tblTransportation[July])</f>
        <v>0</v>
      </c>
      <c r="I38" s="9">
        <f>SUBTOTAL(109,tblTransportation[Aug])</f>
        <v>0</v>
      </c>
      <c r="J38" s="9">
        <f>SUBTOTAL(109,tblTransportation[Sept])</f>
        <v>0</v>
      </c>
      <c r="K38" s="9">
        <f>SUBTOTAL(109,tblTransportation[Oct])</f>
        <v>0</v>
      </c>
      <c r="L38" s="9">
        <f>SUBTOTAL(109,tblTransportation[Nov])</f>
        <v>0</v>
      </c>
      <c r="M38" s="9">
        <f>SUBTOTAL(109,tblTransportation[Dec])</f>
        <v>0</v>
      </c>
      <c r="N38" s="9">
        <f>SUBTOTAL(109,tblTransportation[Year])</f>
        <v>0</v>
      </c>
      <c r="O38" s="6"/>
    </row>
    <row r="39" spans="1:15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5" x14ac:dyDescent="0.2">
      <c r="A40" s="5" t="s">
        <v>51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x14ac:dyDescent="0.2">
      <c r="A41" t="s">
        <v>11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/>
    </row>
    <row r="42" spans="1:15" x14ac:dyDescent="0.2">
      <c r="A42" t="s">
        <v>12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/>
    </row>
    <row r="43" spans="1:15" x14ac:dyDescent="0.2">
      <c r="A43" t="s">
        <v>13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/>
    </row>
    <row r="44" spans="1:15" x14ac:dyDescent="0.2">
      <c r="A44" t="s">
        <v>14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/>
    </row>
    <row r="45" spans="1:15" x14ac:dyDescent="0.2">
      <c r="A45" t="s">
        <v>45</v>
      </c>
      <c r="B45" s="9">
        <f>SUBTOTAL(109,tblEntertainment[Jan])</f>
        <v>0</v>
      </c>
      <c r="C45" s="9">
        <f>SUBTOTAL(109,tblEntertainment[Feb])</f>
        <v>0</v>
      </c>
      <c r="D45" s="9">
        <f>SUBTOTAL(109,tblEntertainment[March])</f>
        <v>0</v>
      </c>
      <c r="E45" s="9">
        <f>SUBTOTAL(109,tblEntertainment[April])</f>
        <v>0</v>
      </c>
      <c r="F45" s="9">
        <f>SUBTOTAL(109,tblEntertainment[May])</f>
        <v>0</v>
      </c>
      <c r="G45" s="9">
        <f>SUBTOTAL(109,tblEntertainment[June])</f>
        <v>0</v>
      </c>
      <c r="H45" s="9">
        <f>SUBTOTAL(109,tblEntertainment[July])</f>
        <v>0</v>
      </c>
      <c r="I45" s="9">
        <f>SUBTOTAL(109,tblEntertainment[Aug])</f>
        <v>0</v>
      </c>
      <c r="J45" s="9">
        <f>SUBTOTAL(109,tblEntertainment[Sept])</f>
        <v>0</v>
      </c>
      <c r="K45" s="9">
        <f>SUBTOTAL(109,tblEntertainment[Oct])</f>
        <v>0</v>
      </c>
      <c r="L45" s="9">
        <f>SUBTOTAL(109,tblEntertainment[Nov])</f>
        <v>0</v>
      </c>
      <c r="M45" s="9">
        <f>SUBTOTAL(109,tblEntertainment[Dec])</f>
        <v>0</v>
      </c>
      <c r="N45" s="9">
        <f>SUBTOTAL(109,tblEntertainment[Year])</f>
        <v>0</v>
      </c>
      <c r="O45" s="6"/>
    </row>
    <row r="46" spans="1:15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ht="15" x14ac:dyDescent="0.2">
      <c r="A47" s="5" t="s">
        <v>52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x14ac:dyDescent="0.2">
      <c r="A48" t="s">
        <v>15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/>
    </row>
    <row r="49" spans="1:15" x14ac:dyDescent="0.2">
      <c r="A49" t="s">
        <v>80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/>
    </row>
    <row r="50" spans="1:15" x14ac:dyDescent="0.2">
      <c r="A50" t="s">
        <v>7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/>
    </row>
    <row r="51" spans="1:15" x14ac:dyDescent="0.2">
      <c r="A51" t="s">
        <v>16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/>
    </row>
    <row r="52" spans="1:15" x14ac:dyDescent="0.2">
      <c r="A52" t="s">
        <v>17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/>
    </row>
    <row r="53" spans="1:15" x14ac:dyDescent="0.2">
      <c r="A53" t="s">
        <v>18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/>
    </row>
    <row r="54" spans="1:15" x14ac:dyDescent="0.2">
      <c r="A54" t="s">
        <v>19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/>
    </row>
    <row r="55" spans="1:15" x14ac:dyDescent="0.2">
      <c r="A55" t="s">
        <v>20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/>
    </row>
    <row r="56" spans="1:15" x14ac:dyDescent="0.2">
      <c r="A56" t="s">
        <v>45</v>
      </c>
      <c r="B56" s="9">
        <f>SUBTOTAL(109,tblHealth[Jan])</f>
        <v>0</v>
      </c>
      <c r="C56" s="9">
        <f>SUBTOTAL(109,tblHealth[Feb])</f>
        <v>0</v>
      </c>
      <c r="D56" s="9">
        <f>SUBTOTAL(109,tblHealth[March])</f>
        <v>0</v>
      </c>
      <c r="E56" s="9">
        <f>SUBTOTAL(109,tblHealth[April])</f>
        <v>0</v>
      </c>
      <c r="F56" s="9">
        <f>SUBTOTAL(109,tblHealth[May])</f>
        <v>0</v>
      </c>
      <c r="G56" s="9">
        <f>SUBTOTAL(109,tblHealth[June])</f>
        <v>0</v>
      </c>
      <c r="H56" s="9">
        <f>SUBTOTAL(109,tblHealth[July])</f>
        <v>0</v>
      </c>
      <c r="I56" s="9">
        <f>SUBTOTAL(109,tblHealth[Aug])</f>
        <v>0</v>
      </c>
      <c r="J56" s="9">
        <f>SUBTOTAL(109,tblHealth[Sept])</f>
        <v>0</v>
      </c>
      <c r="K56" s="9">
        <f>SUBTOTAL(109,tblHealth[Oct])</f>
        <v>0</v>
      </c>
      <c r="L56" s="9">
        <f>SUBTOTAL(109,tblHealth[Nov])</f>
        <v>0</v>
      </c>
      <c r="M56" s="9">
        <f>SUBTOTAL(109,tblHealth[Dec])</f>
        <v>0</v>
      </c>
      <c r="N56" s="9">
        <f>SUBTOTAL(109,tblHealth[Year])</f>
        <v>0</v>
      </c>
      <c r="O56" s="6"/>
    </row>
    <row r="57" spans="1:15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15" x14ac:dyDescent="0.2">
      <c r="A58" s="5" t="s">
        <v>53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x14ac:dyDescent="0.2">
      <c r="A59" t="s">
        <v>21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/>
    </row>
    <row r="60" spans="1:15" x14ac:dyDescent="0.2">
      <c r="A60" t="s">
        <v>22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/>
    </row>
    <row r="61" spans="1:15" x14ac:dyDescent="0.2">
      <c r="A61" t="s">
        <v>23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/>
    </row>
    <row r="62" spans="1:15" x14ac:dyDescent="0.2">
      <c r="A62" t="s">
        <v>24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/>
    </row>
    <row r="63" spans="1:15" x14ac:dyDescent="0.2">
      <c r="A63" t="s">
        <v>25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/>
    </row>
    <row r="64" spans="1:15" x14ac:dyDescent="0.2">
      <c r="A64" t="s">
        <v>26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/>
    </row>
    <row r="65" spans="1:15" x14ac:dyDescent="0.2">
      <c r="A65" t="s">
        <v>45</v>
      </c>
      <c r="B65" s="9">
        <f>SUBTOTAL(109,tblVacations[Jan])</f>
        <v>0</v>
      </c>
      <c r="C65" s="9">
        <f>SUBTOTAL(109,tblVacations[Feb])</f>
        <v>0</v>
      </c>
      <c r="D65" s="9">
        <f>SUBTOTAL(109,tblVacations[March])</f>
        <v>0</v>
      </c>
      <c r="E65" s="9">
        <f>SUBTOTAL(109,tblVacations[April])</f>
        <v>0</v>
      </c>
      <c r="F65" s="9">
        <f>SUBTOTAL(109,tblVacations[May])</f>
        <v>0</v>
      </c>
      <c r="G65" s="9">
        <f>SUBTOTAL(109,tblVacations[June])</f>
        <v>0</v>
      </c>
      <c r="H65" s="9">
        <f>SUBTOTAL(109,tblVacations[July])</f>
        <v>0</v>
      </c>
      <c r="I65" s="9">
        <f>SUBTOTAL(109,tblVacations[Aug])</f>
        <v>0</v>
      </c>
      <c r="J65" s="9">
        <f>SUBTOTAL(109,tblVacations[Sept])</f>
        <v>0</v>
      </c>
      <c r="K65" s="9">
        <f>SUBTOTAL(109,tblVacations[Oct])</f>
        <v>0</v>
      </c>
      <c r="L65" s="9">
        <f>SUBTOTAL(109,tblVacations[Nov])</f>
        <v>0</v>
      </c>
      <c r="M65" s="9">
        <f>SUBTOTAL(109,tblVacations[Dec])</f>
        <v>0</v>
      </c>
      <c r="N65" s="9">
        <f>SUBTOTAL(109,tblVacations[Year])</f>
        <v>0</v>
      </c>
      <c r="O65" s="6"/>
    </row>
    <row r="66" spans="1:15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15" x14ac:dyDescent="0.2">
      <c r="A67" s="5" t="s">
        <v>54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x14ac:dyDescent="0.2">
      <c r="A68" t="s">
        <v>27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/>
    </row>
    <row r="69" spans="1:15" x14ac:dyDescent="0.2">
      <c r="A69" t="s">
        <v>89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/>
    </row>
    <row r="70" spans="1:15" x14ac:dyDescent="0.2">
      <c r="A70" t="s">
        <v>28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/>
    </row>
    <row r="71" spans="1:15" x14ac:dyDescent="0.2">
      <c r="A71" t="s">
        <v>29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/>
    </row>
    <row r="72" spans="1:15" x14ac:dyDescent="0.2">
      <c r="A72" t="s">
        <v>90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/>
    </row>
    <row r="73" spans="1:15" x14ac:dyDescent="0.2">
      <c r="A73" t="s">
        <v>30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/>
    </row>
    <row r="74" spans="1:15" x14ac:dyDescent="0.2">
      <c r="A74" t="s">
        <v>45</v>
      </c>
      <c r="B74" s="9">
        <f>SUBTOTAL(109,tblRecreation[Jan])</f>
        <v>0</v>
      </c>
      <c r="C74" s="9">
        <f>SUBTOTAL(109,tblRecreation[Feb])</f>
        <v>0</v>
      </c>
      <c r="D74" s="9">
        <f>SUBTOTAL(109,tblRecreation[March])</f>
        <v>0</v>
      </c>
      <c r="E74" s="9">
        <f>SUBTOTAL(109,tblRecreation[April])</f>
        <v>0</v>
      </c>
      <c r="F74" s="9">
        <f>SUBTOTAL(109,tblRecreation[May])</f>
        <v>0</v>
      </c>
      <c r="G74" s="9">
        <f>SUBTOTAL(109,tblRecreation[June])</f>
        <v>0</v>
      </c>
      <c r="H74" s="9">
        <f>SUBTOTAL(109,tblRecreation[July])</f>
        <v>0</v>
      </c>
      <c r="I74" s="9">
        <f>SUBTOTAL(109,tblRecreation[Aug])</f>
        <v>0</v>
      </c>
      <c r="J74" s="9">
        <f>SUBTOTAL(109,tblRecreation[Sept])</f>
        <v>0</v>
      </c>
      <c r="K74" s="9">
        <f>SUBTOTAL(109,tblRecreation[Oct])</f>
        <v>0</v>
      </c>
      <c r="L74" s="9">
        <f>SUBTOTAL(109,tblRecreation[Nov])</f>
        <v>0</v>
      </c>
      <c r="M74" s="9">
        <f>SUBTOTAL(109,tblRecreation[Dec])</f>
        <v>0</v>
      </c>
      <c r="N74" s="9">
        <f>SUBTOTAL(109,tblRecreation[Year])</f>
        <v>0</v>
      </c>
      <c r="O74" s="6"/>
    </row>
    <row r="75" spans="1:15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ht="15" x14ac:dyDescent="0.2">
      <c r="A76" s="5" t="s">
        <v>55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x14ac:dyDescent="0.2">
      <c r="A77" t="s">
        <v>31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/>
    </row>
    <row r="78" spans="1:15" x14ac:dyDescent="0.2">
      <c r="A78" t="s">
        <v>32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/>
    </row>
    <row r="79" spans="1:15" x14ac:dyDescent="0.2">
      <c r="A79" t="s">
        <v>33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/>
    </row>
    <row r="80" spans="1:15" x14ac:dyDescent="0.2">
      <c r="A80" t="s">
        <v>81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/>
    </row>
    <row r="81" spans="1:15" x14ac:dyDescent="0.2">
      <c r="A81" t="s">
        <v>88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/>
    </row>
    <row r="82" spans="1:15" x14ac:dyDescent="0.2">
      <c r="A82" t="s">
        <v>34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/>
    </row>
    <row r="83" spans="1:15" x14ac:dyDescent="0.2">
      <c r="A83" t="s">
        <v>45</v>
      </c>
      <c r="B83" s="9">
        <f>SUBTOTAL(109,tblDues[Jan])</f>
        <v>0</v>
      </c>
      <c r="C83" s="9">
        <f>SUBTOTAL(109,tblDues[Feb])</f>
        <v>0</v>
      </c>
      <c r="D83" s="9">
        <f>SUBTOTAL(109,tblDues[March])</f>
        <v>0</v>
      </c>
      <c r="E83" s="9">
        <f>SUBTOTAL(109,tblDues[April])</f>
        <v>0</v>
      </c>
      <c r="F83" s="9">
        <f>SUBTOTAL(109,tblDues[May])</f>
        <v>0</v>
      </c>
      <c r="G83" s="9">
        <f>SUBTOTAL(109,tblDues[June])</f>
        <v>0</v>
      </c>
      <c r="H83" s="9">
        <f>SUBTOTAL(109,tblDues[July])</f>
        <v>0</v>
      </c>
      <c r="I83" s="9">
        <f>SUBTOTAL(109,tblDues[Aug])</f>
        <v>0</v>
      </c>
      <c r="J83" s="9">
        <f>SUBTOTAL(109,tblDues[Sept])</f>
        <v>0</v>
      </c>
      <c r="K83" s="9">
        <f>SUBTOTAL(109,tblDues[Oct])</f>
        <v>0</v>
      </c>
      <c r="L83" s="9">
        <f>SUBTOTAL(109,tblDues[Nov])</f>
        <v>0</v>
      </c>
      <c r="M83" s="9">
        <f>SUBTOTAL(109,tblDues[Dec])</f>
        <v>0</v>
      </c>
      <c r="N83" s="9">
        <f>SUBTOTAL(109,tblDues[Year])</f>
        <v>0</v>
      </c>
      <c r="O83" s="6"/>
    </row>
    <row r="84" spans="1:15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  <row r="85" spans="1:15" ht="15" x14ac:dyDescent="0.2">
      <c r="A85" s="5" t="s">
        <v>56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x14ac:dyDescent="0.2">
      <c r="A86" t="s">
        <v>35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/>
    </row>
    <row r="87" spans="1:15" x14ac:dyDescent="0.2">
      <c r="A87" t="s">
        <v>36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/>
    </row>
    <row r="88" spans="1:15" x14ac:dyDescent="0.2">
      <c r="A88" t="s">
        <v>37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/>
    </row>
    <row r="89" spans="1:15" x14ac:dyDescent="0.2">
      <c r="A89" t="s">
        <v>38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/>
    </row>
    <row r="90" spans="1:15" x14ac:dyDescent="0.2">
      <c r="A90" t="s">
        <v>39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/>
    </row>
    <row r="91" spans="1:15" x14ac:dyDescent="0.2">
      <c r="A91" t="s">
        <v>45</v>
      </c>
      <c r="B91" s="9">
        <f>SUBTOTAL(109,tblPersonal[Jan])</f>
        <v>0</v>
      </c>
      <c r="C91" s="9">
        <f>SUBTOTAL(109,tblPersonal[Feb])</f>
        <v>0</v>
      </c>
      <c r="D91" s="9">
        <f>SUBTOTAL(109,tblPersonal[March])</f>
        <v>0</v>
      </c>
      <c r="E91" s="9">
        <f>SUBTOTAL(109,tblPersonal[April])</f>
        <v>0</v>
      </c>
      <c r="F91" s="9">
        <f>SUBTOTAL(109,tblPersonal[May])</f>
        <v>0</v>
      </c>
      <c r="G91" s="9">
        <f>SUBTOTAL(109,tblPersonal[June])</f>
        <v>0</v>
      </c>
      <c r="H91" s="9">
        <f>SUBTOTAL(109,tblPersonal[July])</f>
        <v>0</v>
      </c>
      <c r="I91" s="9">
        <f>SUBTOTAL(109,tblPersonal[Aug])</f>
        <v>0</v>
      </c>
      <c r="J91" s="9">
        <f>SUBTOTAL(109,tblPersonal[Sept])</f>
        <v>0</v>
      </c>
      <c r="K91" s="9">
        <f>SUBTOTAL(109,tblPersonal[Oct])</f>
        <v>0</v>
      </c>
      <c r="L91" s="9">
        <f>SUBTOTAL(109,tblPersonal[Nov])</f>
        <v>0</v>
      </c>
      <c r="M91" s="9">
        <f>SUBTOTAL(109,tblPersonal[Dec])</f>
        <v>0</v>
      </c>
      <c r="N91" s="9">
        <f>SUBTOTAL(109,tblPersonal[Year])</f>
        <v>0</v>
      </c>
      <c r="O91" s="6"/>
    </row>
    <row r="92" spans="1:15" x14ac:dyDescent="0.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spans="1:15" ht="15" x14ac:dyDescent="0.2">
      <c r="A93" s="5" t="s">
        <v>57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x14ac:dyDescent="0.2">
      <c r="A94" t="s">
        <v>40</v>
      </c>
      <c r="B94" s="9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/>
    </row>
    <row r="95" spans="1:15" x14ac:dyDescent="0.2">
      <c r="A95" t="s">
        <v>41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/>
    </row>
    <row r="96" spans="1:15" x14ac:dyDescent="0.2">
      <c r="A96" t="s">
        <v>42</v>
      </c>
      <c r="B96" s="9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/>
    </row>
    <row r="97" spans="1:15" x14ac:dyDescent="0.2">
      <c r="A97" t="s">
        <v>45</v>
      </c>
      <c r="B97" s="9">
        <f>SUBTOTAL(109,tblFinancial[Jan])</f>
        <v>0</v>
      </c>
      <c r="C97" s="9">
        <f>SUBTOTAL(109,tblFinancial[Feb])</f>
        <v>0</v>
      </c>
      <c r="D97" s="9">
        <f>SUBTOTAL(109,tblFinancial[March])</f>
        <v>0</v>
      </c>
      <c r="E97" s="9">
        <f>SUBTOTAL(109,tblFinancial[April])</f>
        <v>0</v>
      </c>
      <c r="F97" s="9">
        <f>SUBTOTAL(109,tblFinancial[May])</f>
        <v>0</v>
      </c>
      <c r="G97" s="9">
        <f>SUBTOTAL(109,tblFinancial[June])</f>
        <v>0</v>
      </c>
      <c r="H97" s="9">
        <f>SUBTOTAL(109,tblFinancial[July])</f>
        <v>0</v>
      </c>
      <c r="I97" s="9">
        <f>SUBTOTAL(109,tblFinancial[Aug])</f>
        <v>0</v>
      </c>
      <c r="J97" s="9">
        <f>SUBTOTAL(109,tblFinancial[Sept])</f>
        <v>0</v>
      </c>
      <c r="K97" s="9">
        <f>SUBTOTAL(109,tblFinancial[Oct])</f>
        <v>0</v>
      </c>
      <c r="L97" s="9">
        <f>SUBTOTAL(109,tblFinancial[Nov])</f>
        <v>0</v>
      </c>
      <c r="M97" s="9">
        <f>SUBTOTAL(109,tblFinancial[Dec])</f>
        <v>0</v>
      </c>
      <c r="N97" s="9">
        <f>SUBTOTAL(109,tblFinancial[Year])</f>
        <v>0</v>
      </c>
      <c r="O97" s="6"/>
    </row>
    <row r="98" spans="1:15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</row>
    <row r="99" spans="1:15" ht="15" x14ac:dyDescent="0.2">
      <c r="A99" s="5" t="s">
        <v>58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x14ac:dyDescent="0.2">
      <c r="A100" t="s">
        <v>92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x14ac:dyDescent="0.2">
      <c r="A101" t="s">
        <v>45</v>
      </c>
      <c r="B101" s="9">
        <f>SUBTOTAL(109,tblMisc[Jan])</f>
        <v>0</v>
      </c>
      <c r="C101" s="9">
        <f>SUBTOTAL(109,tblMisc[Feb])</f>
        <v>0</v>
      </c>
      <c r="D101" s="9" t="s">
        <v>84</v>
      </c>
      <c r="E101" s="9">
        <f>SUBTOTAL(109,tblMisc[April])</f>
        <v>0</v>
      </c>
      <c r="F101" s="9">
        <f>SUBTOTAL(109,tblMisc[May])</f>
        <v>0</v>
      </c>
      <c r="G101" s="9">
        <f>SUBTOTAL(109,tblMisc[June])</f>
        <v>0</v>
      </c>
      <c r="H101" s="9">
        <f>SUBTOTAL(109,tblMisc[July])</f>
        <v>0</v>
      </c>
      <c r="I101" s="9">
        <f>SUBTOTAL(109,tblMisc[Aug])</f>
        <v>0</v>
      </c>
      <c r="J101" s="9">
        <f>SUBTOTAL(109,tblMisc[Sept])</f>
        <v>0</v>
      </c>
      <c r="K101" s="9">
        <f>SUBTOTAL(109,tblMisc[Oct])</f>
        <v>0</v>
      </c>
      <c r="L101" s="9">
        <f>SUBTOTAL(109,tblMisc[Nov])</f>
        <v>0</v>
      </c>
      <c r="M101" s="9">
        <f>SUBTOTAL(109,tblMisc[Dec])</f>
        <v>0</v>
      </c>
      <c r="N101" s="9">
        <f>SUBTOTAL(109,tblMisc[Year])</f>
        <v>0</v>
      </c>
      <c r="O101" s="6"/>
    </row>
    <row r="102" spans="1:15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</row>
    <row r="103" spans="1:15" ht="15" x14ac:dyDescent="0.2">
      <c r="A103" s="3" t="s">
        <v>59</v>
      </c>
      <c r="B103" s="8" t="s">
        <v>61</v>
      </c>
      <c r="C103" s="8" t="s">
        <v>62</v>
      </c>
      <c r="D103" s="8" t="s">
        <v>64</v>
      </c>
      <c r="E103" s="8" t="s">
        <v>65</v>
      </c>
      <c r="F103" s="8" t="s">
        <v>63</v>
      </c>
      <c r="G103" s="8" t="s">
        <v>66</v>
      </c>
      <c r="H103" s="8" t="s">
        <v>67</v>
      </c>
      <c r="I103" s="8" t="s">
        <v>68</v>
      </c>
      <c r="J103" s="8" t="s">
        <v>69</v>
      </c>
      <c r="K103" s="8" t="s">
        <v>70</v>
      </c>
      <c r="L103" s="8" t="s">
        <v>71</v>
      </c>
      <c r="M103" s="8" t="s">
        <v>72</v>
      </c>
      <c r="N103" s="8" t="s">
        <v>73</v>
      </c>
      <c r="O103" s="3" t="s">
        <v>76</v>
      </c>
    </row>
    <row r="104" spans="1:15" x14ac:dyDescent="0.2">
      <c r="A104" t="s">
        <v>43</v>
      </c>
      <c r="B104" s="9">
        <f>SUM(tblMisc[[#Totals],[Jan]],tblFinancial[[#Totals],[Jan]],tblPersonal[[#Totals],[Jan]],tblDues[[#Totals],[Jan]],tblRecreation[[#Totals],[Jan]],tblVacations[[#Totals],[Jan]],tblHealth[[#Totals],[Jan]],tblEntertainment[[#Totals],[Jan]],tblTransportation[[#Totals],[Jan]],tblDaily[[#Totals],[Jan]],tblHome[[#Totals],[Jan]])</f>
        <v>0</v>
      </c>
      <c r="C104" s="9">
        <f>SUM(tblMisc[[#Totals],[Feb]],tblFinancial[[#Totals],[Feb]],tblPersonal[[#Totals],[Feb]],tblDues[[#Totals],[Feb]],tblRecreation[[#Totals],[Feb]],tblVacations[[#Totals],[Feb]],tblHealth[[#Totals],[Feb]],tblEntertainment[[#Totals],[Feb]],tblTransportation[[#Totals],[Feb]],tblDaily[[#Totals],[Feb]],tblHome[[#Totals],[Feb]])</f>
        <v>0</v>
      </c>
      <c r="D104" s="9">
        <f>SUM(tblMisc[[#Totals],[March]],tblFinancial[[#Totals],[March]],tblPersonal[[#Totals],[March]],tblDues[[#Totals],[March]],tblRecreation[[#Totals],[March]],tblVacations[[#Totals],[March]],tblHealth[[#Totals],[March]],tblEntertainment[[#Totals],[March]],tblTransportation[[#Totals],[March]],tblDaily[[#Totals],[March]],tblHome[[#Totals],[March]])</f>
        <v>0</v>
      </c>
      <c r="E104" s="9">
        <f>SUM(tblMisc[[#Totals],[April]],tblFinancial[[#Totals],[April]],tblPersonal[[#Totals],[April]],tblDues[[#Totals],[April]],tblRecreation[[#Totals],[April]],tblVacations[[#Totals],[April]],tblHealth[[#Totals],[April]],tblEntertainment[[#Totals],[April]],tblTransportation[[#Totals],[April]],tblDaily[[#Totals],[April]],tblHome[[#Totals],[April]])</f>
        <v>0</v>
      </c>
      <c r="F104" s="9">
        <f>SUM(tblMisc[[#Totals],[May]],tblFinancial[[#Totals],[May]],tblPersonal[[#Totals],[May]],tblDues[[#Totals],[May]],tblRecreation[[#Totals],[May]],tblVacations[[#Totals],[May]],tblHealth[[#Totals],[May]],tblEntertainment[[#Totals],[May]],tblTransportation[[#Totals],[May]],tblDaily[[#Totals],[May]],tblHome[[#Totals],[May]])</f>
        <v>0</v>
      </c>
      <c r="G104" s="9">
        <f>SUM(tblMisc[[#Totals],[June]],tblFinancial[[#Totals],[June]],tblPersonal[[#Totals],[June]],tblDues[[#Totals],[June]],tblRecreation[[#Totals],[June]],tblVacations[[#Totals],[June]],tblHealth[[#Totals],[June]],tblEntertainment[[#Totals],[June]],tblTransportation[[#Totals],[June]],tblDaily[[#Totals],[June]],tblHome[[#Totals],[June]])</f>
        <v>0</v>
      </c>
      <c r="H104" s="9">
        <f>SUM(tblMisc[[#Totals],[July]],tblFinancial[[#Totals],[July]],tblPersonal[[#Totals],[July]],tblDues[[#Totals],[July]],tblRecreation[[#Totals],[July]],tblVacations[[#Totals],[July]],tblHealth[[#Totals],[July]],tblEntertainment[[#Totals],[July]],tblTransportation[[#Totals],[July]],tblDaily[[#Totals],[July]],tblHome[[#Totals],[July]])</f>
        <v>0</v>
      </c>
      <c r="I104" s="9">
        <f>SUM(tblMisc[[#Totals],[Aug]],tblFinancial[[#Totals],[Aug]],tblPersonal[[#Totals],[Aug]],tblDues[[#Totals],[Aug]],tblRecreation[[#Totals],[Aug]],tblVacations[[#Totals],[Aug]],tblHealth[[#Totals],[Aug]],tblEntertainment[[#Totals],[Aug]],tblTransportation[[#Totals],[Aug]],tblDaily[[#Totals],[Aug]],tblHome[[#Totals],[Aug]])</f>
        <v>0</v>
      </c>
      <c r="J104" s="9">
        <f>SUM(tblMisc[[#Totals],[Sept]],tblFinancial[[#Totals],[Sept]],tblPersonal[[#Totals],[Sept]],tblDues[[#Totals],[Sept]],tblRecreation[[#Totals],[Sept]],tblVacations[[#Totals],[Sept]],tblHealth[[#Totals],[Sept]],tblEntertainment[[#Totals],[Sept]],tblTransportation[[#Totals],[Sept]],tblDaily[[#Totals],[Sept]],tblHome[[#Totals],[Sept]])</f>
        <v>0</v>
      </c>
      <c r="K104" s="9">
        <f>SUM(tblMisc[[#Totals],[Oct]],tblFinancial[[#Totals],[Oct]],tblPersonal[[#Totals],[Oct]],tblDues[[#Totals],[Oct]],tblRecreation[[#Totals],[Oct]],tblVacations[[#Totals],[Oct]],tblHealth[[#Totals],[Oct]],tblEntertainment[[#Totals],[Oct]],tblTransportation[[#Totals],[Oct]],tblDaily[[#Totals],[Oct]],tblHome[[#Totals],[Oct]])</f>
        <v>0</v>
      </c>
      <c r="L104" s="9">
        <f>SUM(tblMisc[[#Totals],[Nov]],tblFinancial[[#Totals],[Nov]],tblPersonal[[#Totals],[Nov]],tblDues[[#Totals],[Nov]],tblRecreation[[#Totals],[Nov]],tblVacations[[#Totals],[Nov]],tblHealth[[#Totals],[Nov]],tblEntertainment[[#Totals],[Nov]],tblTransportation[[#Totals],[Nov]],tblDaily[[#Totals],[Nov]],tblHome[[#Totals],[Nov]])</f>
        <v>0</v>
      </c>
      <c r="M104" s="9">
        <f>SUM(tblMisc[[#Totals],[Dec]],tblFinancial[[#Totals],[Dec]],tblPersonal[[#Totals],[Dec]],tblDues[[#Totals],[Dec]],tblRecreation[[#Totals],[Dec]],tblVacations[[#Totals],[Dec]],tblHealth[[#Totals],[Dec]],tblEntertainment[[#Totals],[Dec]],tblTransportation[[#Totals],[Dec]],tblDaily[[#Totals],[Dec]],tblHome[[#Totals],[Dec]])</f>
        <v>0</v>
      </c>
      <c r="N104" s="9">
        <f>SUM(tblMisc[[#Totals],[Year]],tblFinancial[[#Totals],[Year]],tblPersonal[[#Totals],[Year]],tblDues[[#Totals],[Year]],tblRecreation[[#Totals],[Year]],tblVacations[[#Totals],[Year]],tblHealth[[#Totals],[Year]],tblEntertainment[[#Totals],[Year]],tblTransportation[[#Totals],[Year]],tblDaily[[#Totals],[Year]],tblHome[[#Totals],[Year]])</f>
        <v>0</v>
      </c>
      <c r="O104" s="9"/>
    </row>
    <row r="105" spans="1:15" x14ac:dyDescent="0.2">
      <c r="A105" t="s">
        <v>44</v>
      </c>
      <c r="B105" s="9">
        <f>tblIncome[[#Totals],[Jan]]-B104</f>
        <v>0</v>
      </c>
      <c r="C105" s="9">
        <f>tblIncome[[#Totals],[Feb]]-C104</f>
        <v>0</v>
      </c>
      <c r="D105" s="9">
        <f>tblIncome[[#Totals],[March]]-D104</f>
        <v>0</v>
      </c>
      <c r="E105" s="9">
        <f>tblIncome[[#Totals],[April]]-E104</f>
        <v>0</v>
      </c>
      <c r="F105" s="9">
        <f>tblIncome[[#Totals],[May]]-F104</f>
        <v>0</v>
      </c>
      <c r="G105" s="9">
        <f>tblIncome[[#Totals],[June]]-G104</f>
        <v>0</v>
      </c>
      <c r="H105" s="9">
        <f>tblIncome[[#Totals],[July]]-H104</f>
        <v>0</v>
      </c>
      <c r="I105" s="9">
        <f>tblIncome[[#Totals],[Aug]]-I104</f>
        <v>0</v>
      </c>
      <c r="J105" s="9">
        <f>tblIncome[[#Totals],[Sept]]-J104</f>
        <v>0</v>
      </c>
      <c r="K105" s="9">
        <f>tblIncome[[#Totals],[Oct]]-K104</f>
        <v>0</v>
      </c>
      <c r="L105" s="9">
        <f>tblIncome[[#Totals],[Nov]]-L104</f>
        <v>0</v>
      </c>
      <c r="M105" s="9">
        <f>tblIncome[[#Totals],[Dec]]-M104</f>
        <v>0</v>
      </c>
      <c r="N105" s="9">
        <f>tblIncome[[#Totals],[Year]]-N104</f>
        <v>0</v>
      </c>
      <c r="O105" s="9"/>
    </row>
  </sheetData>
  <mergeCells count="12">
    <mergeCell ref="A23:O23"/>
    <mergeCell ref="A10:O10"/>
    <mergeCell ref="A30:O30"/>
    <mergeCell ref="A102:O102"/>
    <mergeCell ref="A98:O98"/>
    <mergeCell ref="A92:O92"/>
    <mergeCell ref="A84:O84"/>
    <mergeCell ref="A75:O75"/>
    <mergeCell ref="A66:O66"/>
    <mergeCell ref="A57:O57"/>
    <mergeCell ref="A46:O46"/>
    <mergeCell ref="A39:O39"/>
  </mergeCells>
  <conditionalFormatting sqref="B105:N105">
    <cfRule type="cellIs" dxfId="14" priority="1" operator="lessThan">
      <formula>0</formula>
    </cfRule>
  </conditionalFormatting>
  <printOptions horizontalCentered="1"/>
  <pageMargins left="0.4" right="0.4" top="0.4" bottom="0.4" header="0.3" footer="0.3"/>
  <pageSetup scale="72" fitToHeight="0" orientation="landscape" r:id="rId1"/>
  <headerFooter differentFirst="1">
    <oddFooter>Page &amp;P of &amp;N</oddFooter>
  </headerFooter>
  <ignoredErrors>
    <ignoredError sqref="B104:N104" calculatedColumn="1"/>
  </ignoredErrors>
  <tableParts count="13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BUDGET'!B104:M104</xm:f>
              <xm:sqref>O104</xm:sqref>
            </x14:sparkline>
            <x14:sparkline>
              <xm:f>'PERSONAL BUDGET'!B105:M105</xm:f>
              <xm:sqref>O105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BUDGET'!B15:M15</xm:f>
              <xm:sqref>O15</xm:sqref>
            </x14:sparkline>
            <x14:sparkline>
              <xm:f>'PERSONAL BUDGET'!B16:M16</xm:f>
              <xm:sqref>O16</xm:sqref>
            </x14:sparkline>
            <x14:sparkline>
              <xm:f>'PERSONAL BUDGET'!B17:M17</xm:f>
              <xm:sqref>O17</xm:sqref>
            </x14:sparkline>
            <x14:sparkline>
              <xm:f>'PERSONAL BUDGET'!B18:M18</xm:f>
              <xm:sqref>O18</xm:sqref>
            </x14:sparkline>
            <x14:sparkline>
              <xm:f>'PERSONAL BUDGET'!B19:M19</xm:f>
              <xm:sqref>O19</xm:sqref>
            </x14:sparkline>
            <x14:sparkline>
              <xm:f>'PERSONAL BUDGET'!B20:M20</xm:f>
              <xm:sqref>O20</xm:sqref>
            </x14:sparkline>
            <x14:sparkline>
              <xm:f>'PERSONAL BUDGET'!B21:M21</xm:f>
              <xm:sqref>O21</xm:sqref>
            </x14:sparkline>
            <x14:sparkline>
              <xm:f>'PERSONAL BUDGET'!B22:M22</xm:f>
              <xm:sqref>O22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BUDGET'!B13:M13</xm:f>
              <xm:sqref>O13</xm:sqref>
            </x14:sparkline>
            <x14:sparkline>
              <xm:f>'PERSONAL BUDGET'!B14:M14</xm:f>
              <xm:sqref>O14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BUDGET'!B25:M25</xm:f>
              <xm:sqref>O25</xm:sqref>
            </x14:sparkline>
            <x14:sparkline>
              <xm:f>'PERSONAL BUDGET'!B26:M26</xm:f>
              <xm:sqref>O26</xm:sqref>
            </x14:sparkline>
            <x14:sparkline>
              <xm:f>'PERSONAL BUDGET'!B27:M27</xm:f>
              <xm:sqref>O27</xm:sqref>
            </x14:sparkline>
            <x14:sparkline>
              <xm:f>'PERSONAL BUDGET'!B28:M28</xm:f>
              <xm:sqref>O28</xm:sqref>
            </x14:sparkline>
            <x14:sparkline>
              <xm:f>'PERSONAL BUDGET'!B29:M29</xm:f>
              <xm:sqref>O29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BUDGET'!B32:M32</xm:f>
              <xm:sqref>O32</xm:sqref>
            </x14:sparkline>
            <x14:sparkline>
              <xm:f>'PERSONAL BUDGET'!B33:M33</xm:f>
              <xm:sqref>O33</xm:sqref>
            </x14:sparkline>
            <x14:sparkline>
              <xm:f>'PERSONAL BUDGET'!B34:M34</xm:f>
              <xm:sqref>O34</xm:sqref>
            </x14:sparkline>
            <x14:sparkline>
              <xm:f>'PERSONAL BUDGET'!B35:M35</xm:f>
              <xm:sqref>O35</xm:sqref>
            </x14:sparkline>
            <x14:sparkline>
              <xm:f>'PERSONAL BUDGET'!B36:M36</xm:f>
              <xm:sqref>O36</xm:sqref>
            </x14:sparkline>
            <x14:sparkline>
              <xm:f>'PERSONAL BUDGET'!B37:M37</xm:f>
              <xm:sqref>O37</xm:sqref>
            </x14:sparkline>
            <x14:sparkline>
              <xm:f>'PERSONAL BUDGET'!B38:M38</xm:f>
              <xm:sqref>O38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BUDGET'!B41:M41</xm:f>
              <xm:sqref>O41</xm:sqref>
            </x14:sparkline>
            <x14:sparkline>
              <xm:f>'PERSONAL BUDGET'!B42:M42</xm:f>
              <xm:sqref>O42</xm:sqref>
            </x14:sparkline>
            <x14:sparkline>
              <xm:f>'PERSONAL BUDGET'!B43:M43</xm:f>
              <xm:sqref>O43</xm:sqref>
            </x14:sparkline>
            <x14:sparkline>
              <xm:f>'PERSONAL BUDGET'!B44:M44</xm:f>
              <xm:sqref>O44</xm:sqref>
            </x14:sparkline>
            <x14:sparkline>
              <xm:f>'PERSONAL BUDGET'!B45:M45</xm:f>
              <xm:sqref>O45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BUDGET'!B48:M48</xm:f>
              <xm:sqref>O48</xm:sqref>
            </x14:sparkline>
            <x14:sparkline>
              <xm:f>'PERSONAL BUDGET'!B49:M49</xm:f>
              <xm:sqref>O49</xm:sqref>
            </x14:sparkline>
            <x14:sparkline>
              <xm:f>'PERSONAL BUDGET'!B50:M50</xm:f>
              <xm:sqref>O50</xm:sqref>
            </x14:sparkline>
            <x14:sparkline>
              <xm:f>'PERSONAL BUDGET'!B51:M51</xm:f>
              <xm:sqref>O51</xm:sqref>
            </x14:sparkline>
            <x14:sparkline>
              <xm:f>'PERSONAL BUDGET'!B52:M52</xm:f>
              <xm:sqref>O52</xm:sqref>
            </x14:sparkline>
            <x14:sparkline>
              <xm:f>'PERSONAL BUDGET'!B53:M53</xm:f>
              <xm:sqref>O53</xm:sqref>
            </x14:sparkline>
            <x14:sparkline>
              <xm:f>'PERSONAL BUDGET'!B54:M54</xm:f>
              <xm:sqref>O54</xm:sqref>
            </x14:sparkline>
            <x14:sparkline>
              <xm:f>'PERSONAL BUDGET'!B55:M55</xm:f>
              <xm:sqref>O55</xm:sqref>
            </x14:sparkline>
            <x14:sparkline>
              <xm:f>'PERSONAL BUDGET'!B56:M56</xm:f>
              <xm:sqref>O56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BUDGET'!B59:M59</xm:f>
              <xm:sqref>O59</xm:sqref>
            </x14:sparkline>
            <x14:sparkline>
              <xm:f>'PERSONAL BUDGET'!B60:M60</xm:f>
              <xm:sqref>O60</xm:sqref>
            </x14:sparkline>
            <x14:sparkline>
              <xm:f>'PERSONAL BUDGET'!B61:M61</xm:f>
              <xm:sqref>O61</xm:sqref>
            </x14:sparkline>
            <x14:sparkline>
              <xm:f>'PERSONAL BUDGET'!B62:M62</xm:f>
              <xm:sqref>O62</xm:sqref>
            </x14:sparkline>
            <x14:sparkline>
              <xm:f>'PERSONAL BUDGET'!B63:M63</xm:f>
              <xm:sqref>O63</xm:sqref>
            </x14:sparkline>
            <x14:sparkline>
              <xm:f>'PERSONAL BUDGET'!B64:M64</xm:f>
              <xm:sqref>O64</xm:sqref>
            </x14:sparkline>
            <x14:sparkline>
              <xm:f>'PERSONAL BUDGET'!B65:M65</xm:f>
              <xm:sqref>O65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BUDGET'!B100:M100</xm:f>
              <xm:sqref>O100</xm:sqref>
            </x14:sparkline>
            <x14:sparkline>
              <xm:f>'PERSONAL BUDGET'!B101:M101</xm:f>
              <xm:sqref>O101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BUDGET'!B94:M94</xm:f>
              <xm:sqref>O94</xm:sqref>
            </x14:sparkline>
            <x14:sparkline>
              <xm:f>'PERSONAL BUDGET'!B95:M95</xm:f>
              <xm:sqref>O95</xm:sqref>
            </x14:sparkline>
            <x14:sparkline>
              <xm:f>'PERSONAL BUDGET'!B96:M96</xm:f>
              <xm:sqref>O96</xm:sqref>
            </x14:sparkline>
            <x14:sparkline>
              <xm:f>'PERSONAL BUDGET'!B97:M97</xm:f>
              <xm:sqref>O97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BUDGET'!B86:M86</xm:f>
              <xm:sqref>O86</xm:sqref>
            </x14:sparkline>
            <x14:sparkline>
              <xm:f>'PERSONAL BUDGET'!B87:M87</xm:f>
              <xm:sqref>O87</xm:sqref>
            </x14:sparkline>
            <x14:sparkline>
              <xm:f>'PERSONAL BUDGET'!B88:M88</xm:f>
              <xm:sqref>O88</xm:sqref>
            </x14:sparkline>
            <x14:sparkline>
              <xm:f>'PERSONAL BUDGET'!B89:M89</xm:f>
              <xm:sqref>O89</xm:sqref>
            </x14:sparkline>
            <x14:sparkline>
              <xm:f>'PERSONAL BUDGET'!B90:M90</xm:f>
              <xm:sqref>O90</xm:sqref>
            </x14:sparkline>
            <x14:sparkline>
              <xm:f>'PERSONAL BUDGET'!B91:M91</xm:f>
              <xm:sqref>O91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BUDGET'!B77:M77</xm:f>
              <xm:sqref>O77</xm:sqref>
            </x14:sparkline>
            <x14:sparkline>
              <xm:f>'PERSONAL BUDGET'!B78:M78</xm:f>
              <xm:sqref>O78</xm:sqref>
            </x14:sparkline>
            <x14:sparkline>
              <xm:f>'PERSONAL BUDGET'!B79:M79</xm:f>
              <xm:sqref>O79</xm:sqref>
            </x14:sparkline>
            <x14:sparkline>
              <xm:f>'PERSONAL BUDGET'!B80:M80</xm:f>
              <xm:sqref>O80</xm:sqref>
            </x14:sparkline>
            <x14:sparkline>
              <xm:f>'PERSONAL BUDGET'!B81:M81</xm:f>
              <xm:sqref>O81</xm:sqref>
            </x14:sparkline>
            <x14:sparkline>
              <xm:f>'PERSONAL BUDGET'!B82:M82</xm:f>
              <xm:sqref>O82</xm:sqref>
            </x14:sparkline>
            <x14:sparkline>
              <xm:f>'PERSONAL BUDGET'!B83:M83</xm:f>
              <xm:sqref>O83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BUDGET'!B68:M68</xm:f>
              <xm:sqref>O68</xm:sqref>
            </x14:sparkline>
            <x14:sparkline>
              <xm:f>'PERSONAL BUDGET'!B69:M69</xm:f>
              <xm:sqref>O69</xm:sqref>
            </x14:sparkline>
            <x14:sparkline>
              <xm:f>'PERSONAL BUDGET'!B70:M70</xm:f>
              <xm:sqref>O70</xm:sqref>
            </x14:sparkline>
            <x14:sparkline>
              <xm:f>'PERSONAL BUDGET'!B71:M71</xm:f>
              <xm:sqref>O71</xm:sqref>
            </x14:sparkline>
            <x14:sparkline>
              <xm:f>'PERSONAL BUDGET'!B72:M72</xm:f>
              <xm:sqref>O72</xm:sqref>
            </x14:sparkline>
            <x14:sparkline>
              <xm:f>'PERSONAL BUDGET'!B73:M73</xm:f>
              <xm:sqref>O73</xm:sqref>
            </x14:sparkline>
            <x14:sparkline>
              <xm:f>'PERSONAL BUDGET'!B74:M74</xm:f>
              <xm:sqref>O74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BUDGET'!B5:M5</xm:f>
              <xm:sqref>O5</xm:sqref>
            </x14:sparkline>
            <x14:sparkline>
              <xm:f>'PERSONAL BUDGET'!B6:M6</xm:f>
              <xm:sqref>O6</xm:sqref>
            </x14:sparkline>
            <x14:sparkline>
              <xm:f>'PERSONAL BUDGET'!B7:M7</xm:f>
              <xm:sqref>O7</xm:sqref>
            </x14:sparkline>
            <x14:sparkline>
              <xm:f>'PERSONAL BUDGET'!B8:M8</xm:f>
              <xm:sqref>O8</xm:sqref>
            </x14:sparkline>
            <x14:sparkline>
              <xm:f>'PERSONAL BUDGET'!B9:M9</xm:f>
              <xm:sqref>O9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6581154-FF2E-4421-95A3-C3D4F3696E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Fredrickson, Andrew</dc:creator>
  <cp:keywords/>
  <cp:lastModifiedBy>Fredrickson, Andrew</cp:lastModifiedBy>
  <dcterms:created xsi:type="dcterms:W3CDTF">2016-10-12T16:08:37Z</dcterms:created>
  <dcterms:modified xsi:type="dcterms:W3CDTF">2018-09-06T21:26:25Z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TC040354839991</vt:lpwstr>
  </property>
</Properties>
</file>